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Viešinimas\"/>
    </mc:Choice>
  </mc:AlternateContent>
  <xr:revisionPtr revIDLastSave="0" documentId="13_ncr:1_{FA9DE829-F90E-422C-A5CD-5D8772AC73B0}" xr6:coauthVersionLast="47" xr6:coauthVersionMax="47" xr10:uidLastSave="{00000000-0000-0000-0000-000000000000}"/>
  <bookViews>
    <workbookView xWindow="-120" yWindow="-120" windowWidth="29040" windowHeight="15720" xr2:uid="{CC9A6697-662E-44E6-86A6-BB6CDBE5F26C}"/>
  </bookViews>
  <sheets>
    <sheet name="Lapas1" sheetId="10" r:id="rId1"/>
  </sheets>
  <externalReferences>
    <externalReference r:id="rId2"/>
  </externalReferences>
  <definedNames>
    <definedName name="A">#REF!</definedName>
    <definedName name="aa">#REF!</definedName>
    <definedName name="Finansavimo_šaltinis">[1]Priemonės!$G$2:$G$20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ajamos">#REF!</definedName>
    <definedName name="pajamos4">#REF!</definedName>
    <definedName name="_xlnm.Print_Area">#REF!</definedName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0" l="1"/>
  <c r="E42" i="10"/>
  <c r="D14" i="10"/>
  <c r="F41" i="10"/>
  <c r="F48" i="10"/>
  <c r="G48" i="10" s="1"/>
  <c r="F47" i="10"/>
  <c r="G47" i="10" s="1"/>
  <c r="F45" i="10"/>
  <c r="G45" i="10" s="1"/>
  <c r="F44" i="10"/>
  <c r="G44" i="10" s="1"/>
  <c r="F43" i="10"/>
  <c r="G43" i="10" s="1"/>
  <c r="D42" i="10"/>
  <c r="E40" i="10"/>
  <c r="F40" i="10" s="1"/>
  <c r="G40" i="10" s="1"/>
  <c r="E39" i="10"/>
  <c r="F39" i="10" s="1"/>
  <c r="G39" i="10" s="1"/>
  <c r="E38" i="10"/>
  <c r="D38" i="10"/>
  <c r="E37" i="10"/>
  <c r="D37" i="10"/>
  <c r="D36" i="10"/>
  <c r="F34" i="10"/>
  <c r="G34" i="10" s="1"/>
  <c r="F33" i="10"/>
  <c r="G33" i="10" s="1"/>
  <c r="E32" i="10"/>
  <c r="F32" i="10" s="1"/>
  <c r="D31" i="10"/>
  <c r="F29" i="10"/>
  <c r="G29" i="10" s="1"/>
  <c r="F28" i="10"/>
  <c r="G28" i="10" s="1"/>
  <c r="E27" i="10"/>
  <c r="E24" i="10" s="1"/>
  <c r="D27" i="10"/>
  <c r="F26" i="10"/>
  <c r="G26" i="10" s="1"/>
  <c r="D25" i="10"/>
  <c r="D24" i="10" s="1"/>
  <c r="F23" i="10"/>
  <c r="G23" i="10" s="1"/>
  <c r="E22" i="10"/>
  <c r="E20" i="10" s="1"/>
  <c r="D22" i="10"/>
  <c r="D21" i="10"/>
  <c r="F21" i="10" s="1"/>
  <c r="G21" i="10" s="1"/>
  <c r="F18" i="10"/>
  <c r="G18" i="10" s="1"/>
  <c r="F17" i="10"/>
  <c r="G17" i="10" s="1"/>
  <c r="F16" i="10"/>
  <c r="G16" i="10" s="1"/>
  <c r="F15" i="10"/>
  <c r="E14" i="10"/>
  <c r="E13" i="10"/>
  <c r="E10" i="10" s="1"/>
  <c r="F12" i="10"/>
  <c r="G12" i="10" s="1"/>
  <c r="F11" i="10"/>
  <c r="G11" i="10" s="1"/>
  <c r="D10" i="10"/>
  <c r="F9" i="10"/>
  <c r="G9" i="10" s="1"/>
  <c r="F8" i="10"/>
  <c r="G8" i="10" s="1"/>
  <c r="E7" i="10"/>
  <c r="D7" i="10"/>
  <c r="F24" i="10" l="1"/>
  <c r="E19" i="10"/>
  <c r="F14" i="10"/>
  <c r="G14" i="10" s="1"/>
  <c r="D20" i="10"/>
  <c r="D19" i="10" s="1"/>
  <c r="E31" i="10"/>
  <c r="E30" i="10" s="1"/>
  <c r="F37" i="10"/>
  <c r="G37" i="10" s="1"/>
  <c r="F38" i="10"/>
  <c r="G38" i="10" s="1"/>
  <c r="F22" i="10"/>
  <c r="F20" i="10" s="1"/>
  <c r="D35" i="10"/>
  <c r="D30" i="10" s="1"/>
  <c r="F42" i="10"/>
  <c r="G42" i="10" s="1"/>
  <c r="E6" i="10"/>
  <c r="F31" i="10"/>
  <c r="G32" i="10"/>
  <c r="G15" i="10"/>
  <c r="F25" i="10"/>
  <c r="F7" i="10"/>
  <c r="D6" i="10"/>
  <c r="F27" i="10"/>
  <c r="F13" i="10"/>
  <c r="F36" i="10"/>
  <c r="E46" i="10" l="1"/>
  <c r="E49" i="10" s="1"/>
  <c r="D46" i="10"/>
  <c r="D49" i="10" s="1"/>
  <c r="G22" i="10"/>
  <c r="G7" i="10"/>
  <c r="G31" i="10"/>
  <c r="F35" i="10"/>
  <c r="G35" i="10" s="1"/>
  <c r="G36" i="10"/>
  <c r="G25" i="10"/>
  <c r="F19" i="10"/>
  <c r="G19" i="10" s="1"/>
  <c r="G20" i="10"/>
  <c r="F10" i="10"/>
  <c r="G10" i="10" s="1"/>
  <c r="G13" i="10"/>
  <c r="G27" i="10"/>
  <c r="F30" i="10" l="1"/>
  <c r="G30" i="10" s="1"/>
  <c r="F49" i="10"/>
  <c r="G49" i="10" s="1"/>
  <c r="G24" i="10"/>
  <c r="F6" i="10"/>
  <c r="G6" i="10" s="1"/>
  <c r="F46" i="10" l="1"/>
  <c r="G46" i="10" s="1"/>
</calcChain>
</file>

<file path=xl/sharedStrings.xml><?xml version="1.0" encoding="utf-8"?>
<sst xmlns="http://schemas.openxmlformats.org/spreadsheetml/2006/main" count="95" uniqueCount="95">
  <si>
    <t>Iš viso:</t>
  </si>
  <si>
    <t>44.</t>
  </si>
  <si>
    <t>43.</t>
  </si>
  <si>
    <t xml:space="preserve">Skolintos lėšos </t>
  </si>
  <si>
    <t>42.</t>
  </si>
  <si>
    <t>41.</t>
  </si>
  <si>
    <t xml:space="preserve">Negyvenamųjų pastatų realizavimo pajamos </t>
  </si>
  <si>
    <t xml:space="preserve">Gyvenamųjų pastatų realizavimo pajamos </t>
  </si>
  <si>
    <t>Žemės realizavimo pajamos</t>
  </si>
  <si>
    <t>38.</t>
  </si>
  <si>
    <t xml:space="preserve">Materialiojo ir nematerialiojo turto realizavimo pajamos </t>
  </si>
  <si>
    <t>37.</t>
  </si>
  <si>
    <t>36.</t>
  </si>
  <si>
    <t>Kitos neišvardytos pajamos</t>
  </si>
  <si>
    <t>35.</t>
  </si>
  <si>
    <t>Įmokos už išlaikymą švietimo, socialinės apsaugos ir kitose įstaigose</t>
  </si>
  <si>
    <t>34.</t>
  </si>
  <si>
    <t>Pajamos už patalpų nuomą</t>
  </si>
  <si>
    <t>33.</t>
  </si>
  <si>
    <t xml:space="preserve">Pajamos už prekes ir paslaugas </t>
  </si>
  <si>
    <t>32.</t>
  </si>
  <si>
    <t>Pajamos už prekes ir paslaugas</t>
  </si>
  <si>
    <t>31.</t>
  </si>
  <si>
    <t>Kiti mokesčiai už valstybinius gamtos išteklius</t>
  </si>
  <si>
    <t>30.</t>
  </si>
  <si>
    <t>Mokestis už medžiojamųjų gyvunų išteklius</t>
  </si>
  <si>
    <t>29.</t>
  </si>
  <si>
    <t>Nuomos mokestis už valstybinę žemę ir valstybinio vidaus vandenų fondo vandens telkinius</t>
  </si>
  <si>
    <t>28.</t>
  </si>
  <si>
    <t>Turto pajamos</t>
  </si>
  <si>
    <t>27.</t>
  </si>
  <si>
    <t>Kitos pajamos</t>
  </si>
  <si>
    <t>26.</t>
  </si>
  <si>
    <t>Valstybės investicijų programose numatytiems projektams finansuoti</t>
  </si>
  <si>
    <t>25.</t>
  </si>
  <si>
    <t>24.</t>
  </si>
  <si>
    <t>23.</t>
  </si>
  <si>
    <t xml:space="preserve">Mokymo lėšos  </t>
  </si>
  <si>
    <t>22.</t>
  </si>
  <si>
    <t>Valstybinėms (perduotoms savivaldybėms) funkcijoms atlikti</t>
  </si>
  <si>
    <t>21.</t>
  </si>
  <si>
    <t>20.</t>
  </si>
  <si>
    <t>18.</t>
  </si>
  <si>
    <t>17.</t>
  </si>
  <si>
    <t>16.</t>
  </si>
  <si>
    <t>15.</t>
  </si>
  <si>
    <t>Dotacijos</t>
  </si>
  <si>
    <t>14.</t>
  </si>
  <si>
    <t>Vietinės rinkliavos</t>
  </si>
  <si>
    <t>13.</t>
  </si>
  <si>
    <t>12.</t>
  </si>
  <si>
    <t xml:space="preserve">Valstybės rinkliavos </t>
  </si>
  <si>
    <t>11.</t>
  </si>
  <si>
    <t>Mokestis už aplinkos teršimą</t>
  </si>
  <si>
    <t>10.</t>
  </si>
  <si>
    <t>Prekių ir paslaugų mokesčiai</t>
  </si>
  <si>
    <t>9.</t>
  </si>
  <si>
    <t xml:space="preserve">Nekilnojamojo turto mokestis </t>
  </si>
  <si>
    <t>8.</t>
  </si>
  <si>
    <t xml:space="preserve">Paveldimo turto mokestis </t>
  </si>
  <si>
    <t>7.</t>
  </si>
  <si>
    <t>Žemės mokestis</t>
  </si>
  <si>
    <t>6.</t>
  </si>
  <si>
    <t xml:space="preserve">Turto mokesčiai </t>
  </si>
  <si>
    <t>5.</t>
  </si>
  <si>
    <t>Gyventojų pajamų mokestis mokamas už pajamas, gautas iš veiklos, kuria verčiamasi turint verslo liudijimą</t>
  </si>
  <si>
    <t>4.</t>
  </si>
  <si>
    <t>Gyventojų pajamų mokestis</t>
  </si>
  <si>
    <t>3.</t>
  </si>
  <si>
    <t xml:space="preserve">Pajamų ir pelno mokesčiai </t>
  </si>
  <si>
    <t>2.</t>
  </si>
  <si>
    <t xml:space="preserve">Mokesčiai </t>
  </si>
  <si>
    <t>1.</t>
  </si>
  <si>
    <t>Skirtumas proc.</t>
  </si>
  <si>
    <t>Skirtumas nuo patvirtintų pajamų</t>
  </si>
  <si>
    <t xml:space="preserve">Pajamų pavadinimas </t>
  </si>
  <si>
    <t>Eil. nr.</t>
  </si>
  <si>
    <t>Europos Sąjungos, kitos finansinės paramos ir bendrojo finansavimo lėšų, iš jų:</t>
  </si>
  <si>
    <t>Rinkliava už komunalinių atliekų surinkimą iš atliekų turėtojų</t>
  </si>
  <si>
    <t>2026 m. planuojamos pajamos</t>
  </si>
  <si>
    <t>Kompensuotas tikslinių dotacijų finansavimas</t>
  </si>
  <si>
    <t>19.</t>
  </si>
  <si>
    <t>Pajamos iš baudų, konfiskuoto turto ir kitų netesybų</t>
  </si>
  <si>
    <t>39.</t>
  </si>
  <si>
    <t>40.</t>
  </si>
  <si>
    <t xml:space="preserve">IŠ VISO 2025-2026 M. PAJAMŲ </t>
  </si>
  <si>
    <t>2025 m. patvirtintos pajamos</t>
  </si>
  <si>
    <t>2026 metų Tauragės rajono savivaldybės biudžeto pajamos (palyginti su patvirtintu 2025 metų planu) tūkst. Eur</t>
  </si>
  <si>
    <t>2024-2025 metų lėšų likutis</t>
  </si>
  <si>
    <t>Palūkanos už indėlius, depozitus, sąskaitų likučius, paskolas</t>
  </si>
  <si>
    <t xml:space="preserve">  Einamiesiems tikslams </t>
  </si>
  <si>
    <t xml:space="preserve">  Turtui įsigyti</t>
  </si>
  <si>
    <t xml:space="preserve">  Kompensuotas finansavimas</t>
  </si>
  <si>
    <t>Specialioji tikslinė valstybės dotacija</t>
  </si>
  <si>
    <t>Kita tikslinė dotacija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</si>
</sst>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62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b/>
      <sz val="14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name val="Times New Roman"/>
      <family val="1"/>
      <charset val="186"/>
    </font>
    <font>
      <b/>
      <sz val="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2" borderId="1" applyNumberFormat="0" applyAlignment="0" applyProtection="0"/>
    <xf numFmtId="0" fontId="4" fillId="0" borderId="0"/>
    <xf numFmtId="0" fontId="5" fillId="0" borderId="0"/>
    <xf numFmtId="0" fontId="3" fillId="0" borderId="0"/>
  </cellStyleXfs>
  <cellXfs count="25">
    <xf numFmtId="0" fontId="0" fillId="0" borderId="0" xfId="0"/>
    <xf numFmtId="164" fontId="8" fillId="3" borderId="4" xfId="11" applyNumberFormat="1" applyFont="1" applyFill="1" applyBorder="1" applyAlignment="1">
      <alignment horizontal="center" vertical="center" wrapText="1" readingOrder="1"/>
    </xf>
    <xf numFmtId="0" fontId="7" fillId="3" borderId="6" xfId="11" applyFont="1" applyFill="1" applyBorder="1" applyAlignment="1">
      <alignment horizontal="left" vertical="center" wrapText="1" readingOrder="1"/>
    </xf>
    <xf numFmtId="0" fontId="8" fillId="3" borderId="4" xfId="11" applyFont="1" applyFill="1" applyBorder="1" applyAlignment="1">
      <alignment horizontal="center" wrapText="1"/>
    </xf>
    <xf numFmtId="0" fontId="8" fillId="3" borderId="4" xfId="11" applyFont="1" applyFill="1" applyBorder="1" applyAlignment="1">
      <alignment horizontal="center" vertical="center" wrapText="1" readingOrder="1"/>
    </xf>
    <xf numFmtId="0" fontId="8" fillId="3" borderId="6" xfId="11" applyFont="1" applyFill="1" applyBorder="1" applyAlignment="1">
      <alignment horizontal="left" vertical="center" wrapText="1" readingOrder="1"/>
    </xf>
    <xf numFmtId="0" fontId="8" fillId="3" borderId="4" xfId="11" applyFont="1" applyFill="1" applyBorder="1" applyAlignment="1">
      <alignment horizontal="center" vertical="center" wrapText="1"/>
    </xf>
    <xf numFmtId="0" fontId="8" fillId="3" borderId="9" xfId="11" applyFont="1" applyFill="1" applyBorder="1" applyAlignment="1">
      <alignment horizontal="center" vertical="center" wrapText="1" readingOrder="1"/>
    </xf>
    <xf numFmtId="0" fontId="8" fillId="3" borderId="5" xfId="11" applyFont="1" applyFill="1" applyBorder="1" applyAlignment="1">
      <alignment horizontal="center" vertical="center" wrapText="1" readingOrder="1"/>
    </xf>
    <xf numFmtId="0" fontId="6" fillId="3" borderId="5" xfId="11" applyFont="1" applyFill="1" applyBorder="1" applyAlignment="1">
      <alignment horizontal="center" vertical="center" wrapText="1" readingOrder="1"/>
    </xf>
    <xf numFmtId="0" fontId="8" fillId="3" borderId="5" xfId="11" applyFont="1" applyFill="1" applyBorder="1" applyAlignment="1">
      <alignment horizontal="center" vertical="center" wrapText="1"/>
    </xf>
    <xf numFmtId="0" fontId="6" fillId="3" borderId="4" xfId="11" applyFont="1" applyFill="1" applyBorder="1" applyAlignment="1">
      <alignment horizontal="center" vertical="center" wrapText="1" readingOrder="1"/>
    </xf>
    <xf numFmtId="0" fontId="8" fillId="3" borderId="5" xfId="11" applyFont="1" applyFill="1" applyBorder="1" applyAlignment="1">
      <alignment horizontal="center" wrapText="1"/>
    </xf>
    <xf numFmtId="0" fontId="8" fillId="0" borderId="0" xfId="0" applyFont="1"/>
    <xf numFmtId="0" fontId="8" fillId="3" borderId="7" xfId="11" applyFont="1" applyFill="1" applyBorder="1" applyAlignment="1">
      <alignment horizontal="left" vertical="center" wrapText="1" readingOrder="1"/>
    </xf>
    <xf numFmtId="0" fontId="8" fillId="3" borderId="8" xfId="11" applyFont="1" applyFill="1" applyBorder="1" applyAlignment="1">
      <alignment horizontal="center" vertical="center" wrapText="1" readingOrder="1"/>
    </xf>
    <xf numFmtId="0" fontId="8" fillId="3" borderId="2" xfId="11" applyFont="1" applyFill="1" applyBorder="1" applyAlignment="1">
      <alignment horizontal="center" vertical="center" wrapText="1" readingOrder="1"/>
    </xf>
    <xf numFmtId="0" fontId="8" fillId="3" borderId="3" xfId="11" applyFont="1" applyFill="1" applyBorder="1" applyAlignment="1">
      <alignment horizontal="center" vertical="center" wrapText="1" readingOrder="1"/>
    </xf>
    <xf numFmtId="0" fontId="6" fillId="3" borderId="9" xfId="11" applyFont="1" applyFill="1" applyBorder="1" applyAlignment="1">
      <alignment horizontal="center" vertical="center" wrapText="1" readingOrder="1"/>
    </xf>
    <xf numFmtId="0" fontId="6" fillId="3" borderId="6" xfId="11" applyFont="1" applyFill="1" applyBorder="1" applyAlignment="1">
      <alignment horizontal="left" vertical="center" wrapText="1" readingOrder="1"/>
    </xf>
    <xf numFmtId="2" fontId="6" fillId="3" borderId="4" xfId="11" applyNumberFormat="1" applyFont="1" applyFill="1" applyBorder="1" applyAlignment="1">
      <alignment horizontal="center" vertical="center" wrapText="1"/>
    </xf>
    <xf numFmtId="164" fontId="6" fillId="3" borderId="4" xfId="11" applyNumberFormat="1" applyFont="1" applyFill="1" applyBorder="1" applyAlignment="1">
      <alignment horizontal="center" vertical="center" wrapText="1" readingOrder="1"/>
    </xf>
    <xf numFmtId="2" fontId="8" fillId="3" borderId="4" xfId="1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8" fillId="3" borderId="5" xfId="11" applyNumberFormat="1" applyFont="1" applyFill="1" applyBorder="1" applyAlignment="1">
      <alignment horizontal="center" vertical="center" wrapText="1" readingOrder="1"/>
    </xf>
  </cellXfs>
  <cellStyles count="12">
    <cellStyle name="Input" xfId="1" xr:uid="{2F11940A-BCE5-4FA5-BE43-E97AA0C251CB}"/>
    <cellStyle name="Input 2" xfId="8" xr:uid="{7DEFB05E-BC36-4C42-A824-7E4AA6BA38C7}"/>
    <cellStyle name="Įprastas" xfId="0" builtinId="0"/>
    <cellStyle name="Įprastas 2" xfId="9" xr:uid="{5857CEBC-B50A-4274-8273-D2E863C10003}"/>
    <cellStyle name="Normal 2" xfId="2" xr:uid="{1A535DC8-B31A-43AE-8F1C-3554F9C63A19}"/>
    <cellStyle name="Normal 2 2" xfId="3" xr:uid="{EE81F254-C417-493D-AA0E-DCA8D8931475}"/>
    <cellStyle name="Normal 2 2 2" xfId="5" xr:uid="{4E82623F-6A1D-4CF3-A2EF-B3511919E882}"/>
    <cellStyle name="Normal 2 2 4" xfId="11" xr:uid="{49CDD5E3-15C8-405E-B6F4-878054A3266C}"/>
    <cellStyle name="Normal 2 3" xfId="7" xr:uid="{98D5EE91-9F16-49D5-9E06-C49700A43878}"/>
    <cellStyle name="Normal 3" xfId="10" xr:uid="{CBF25AFB-82B3-43CF-B691-D679A855A4D9}"/>
    <cellStyle name="Normal 3 2" xfId="6" xr:uid="{5C6D2CD5-8A86-445C-9202-A7626D1D58BA}"/>
    <cellStyle name="Normal 5" xfId="4" xr:uid="{1E1C2177-3802-4BC1-9A5D-9E0B7700F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urage-my.sharepoint.com/FORMOS/2022%20metai/2022%20biud&#382;etas/2022%20m.%20&#303;staig&#371;%20projektai/27.%20Taurag&#279;s%20kult&#363;ros%20centras%2086V-2340/Nr.%201-2022%20m.%20Pagalbin&#279;s%20lentel&#279;s-B08.02.01.06-08.03.01.01.02%20(11-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os sąmata"/>
      <sheetName val="Lapas2"/>
      <sheetName val="Lapas1"/>
      <sheetName val="BF-2"/>
      <sheetName val="1. Mityba (01)"/>
      <sheetName val="2. Medikamentai (02)"/>
      <sheetName val="3. Ryšiai (05)"/>
      <sheetName val="4. Transporto išlaikymo (06)"/>
      <sheetName val="5. Apranga ir patalynė (07)"/>
      <sheetName val="6. Koman. ir viešasis ūkis "/>
      <sheetName val="7. Turto nuoma ir remontas (15)"/>
      <sheetName val="8. Kvalifik. kėlimas (16)"/>
      <sheetName val="Apmokėjimai eksper"/>
      <sheetName val="9. Ekspertų, konsult pasl "/>
      <sheetName val="10. Komunalinių (20)"/>
      <sheetName val="11. Informa. tech. (21)"/>
      <sheetName val="12. Reprezentacinės (22)"/>
      <sheetName val="13. Kitų prekių ir paslaugų (30"/>
      <sheetName val="14.Socialinė parama 2.7.2-2.7.3"/>
      <sheetName val="15. Kitos išlaidos (2.8.)"/>
      <sheetName val="16. DU (2.1.1. -2.1.2.)"/>
      <sheetName val="Palūkanos"/>
      <sheetName val="Materialusis ir nematerialusis"/>
      <sheetName val="Finansinis turtas"/>
      <sheetName val="Finansiniai įsipareigojimai"/>
      <sheetName val="Kontrolė"/>
      <sheetName val="Priemonė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G2" t="str">
            <v>A-Paskolos lėšos</v>
          </cell>
        </row>
        <row r="3">
          <cell r="G3" t="str">
            <v>B-Savivaldybės biudžeto lėšos</v>
          </cell>
        </row>
        <row r="4">
          <cell r="G4" t="str">
            <v>BKT-Kito ilgalaikio turto pardavimo pajamos</v>
          </cell>
        </row>
        <row r="5">
          <cell r="G5" t="str">
            <v>BŽ-Žemės pardavimo pajamos</v>
          </cell>
        </row>
        <row r="6">
          <cell r="G6" t="str">
            <v>C-Atliekų tvarkymas</v>
          </cell>
        </row>
        <row r="7">
          <cell r="G7" t="str">
            <v>ES-ES projektai</v>
          </cell>
        </row>
        <row r="8">
          <cell r="G8" t="str">
            <v>G-Aplinkos apsaugos rėmimo specialioji programa</v>
          </cell>
        </row>
        <row r="9">
          <cell r="G9" t="str">
            <v>P-Perduotos lėšos iš VB (Kitos dotacijos ir lėšos)</v>
          </cell>
        </row>
        <row r="10">
          <cell r="G10" t="str">
            <v>S-Išlaidos iš pajamų už teikiamas paslaugas</v>
          </cell>
        </row>
        <row r="11">
          <cell r="G11" t="str">
            <v>V-Projektams skirtos valstybės lėšos</v>
          </cell>
        </row>
        <row r="12">
          <cell r="G12" t="str">
            <v>D-Deleguotoms funkcijoms vykdyti</v>
          </cell>
        </row>
        <row r="13">
          <cell r="G13" t="str">
            <v>K-Mokinio krepšelio lėšos</v>
          </cell>
        </row>
        <row r="14">
          <cell r="G14" t="str">
            <v>E-Bendrosios dotacijos kompensacijos lėšos (iš VB)</v>
          </cell>
        </row>
        <row r="15">
          <cell r="G15" t="str">
            <v>I-Valstybės investicijosprogramos lėšos</v>
          </cell>
        </row>
        <row r="16">
          <cell r="G16" t="str">
            <v>T-Specialios tikslinės dotacijos lėšos</v>
          </cell>
        </row>
        <row r="17">
          <cell r="G17" t="str">
            <v>U-ES finansinės paramos lėšos</v>
          </cell>
        </row>
        <row r="18">
          <cell r="G18" t="str">
            <v>AVS-Šalpos išmokos</v>
          </cell>
        </row>
        <row r="19">
          <cell r="G19" t="str">
            <v>AVV-Vaiko išmoka</v>
          </cell>
        </row>
        <row r="20">
          <cell r="G20" t="str">
            <v>PSF-Savivaldybės privatizavimo fondo lėšos</v>
          </cell>
        </row>
      </sheetData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70FF-C761-44FE-A184-1E361A8EC6F9}">
  <sheetPr>
    <pageSetUpPr fitToPage="1"/>
  </sheetPr>
  <dimension ref="B3:G49"/>
  <sheetViews>
    <sheetView tabSelected="1" zoomScaleNormal="100" workbookViewId="0">
      <selection activeCell="L42" sqref="L42"/>
    </sheetView>
  </sheetViews>
  <sheetFormatPr defaultColWidth="8.85546875" defaultRowHeight="18.75" x14ac:dyDescent="0.3"/>
  <cols>
    <col min="1" max="2" width="8.85546875" style="13"/>
    <col min="3" max="3" width="62.42578125" style="13" customWidth="1"/>
    <col min="4" max="4" width="23.5703125" style="13" customWidth="1"/>
    <col min="5" max="5" width="23.7109375" style="13" customWidth="1"/>
    <col min="6" max="6" width="20.42578125" style="13" customWidth="1"/>
    <col min="7" max="7" width="14.5703125" style="13" customWidth="1"/>
    <col min="8" max="16384" width="8.85546875" style="13"/>
  </cols>
  <sheetData>
    <row r="3" spans="2:7" ht="20.25" x14ac:dyDescent="0.3">
      <c r="B3" s="23" t="s">
        <v>87</v>
      </c>
      <c r="C3" s="23"/>
      <c r="D3" s="23"/>
      <c r="E3" s="23"/>
      <c r="F3" s="23"/>
      <c r="G3" s="23"/>
    </row>
    <row r="4" spans="2:7" ht="19.5" thickBot="1" x14ac:dyDescent="0.35"/>
    <row r="5" spans="2:7" ht="57" customHeight="1" x14ac:dyDescent="0.3">
      <c r="B5" s="14" t="s">
        <v>76</v>
      </c>
      <c r="C5" s="15" t="s">
        <v>75</v>
      </c>
      <c r="D5" s="16" t="s">
        <v>86</v>
      </c>
      <c r="E5" s="17" t="s">
        <v>79</v>
      </c>
      <c r="F5" s="17" t="s">
        <v>74</v>
      </c>
      <c r="G5" s="16" t="s">
        <v>73</v>
      </c>
    </row>
    <row r="6" spans="2:7" x14ac:dyDescent="0.3">
      <c r="B6" s="18" t="s">
        <v>72</v>
      </c>
      <c r="C6" s="19" t="s">
        <v>71</v>
      </c>
      <c r="D6" s="11">
        <f>D7+D10+D14</f>
        <v>45991.6</v>
      </c>
      <c r="E6" s="11">
        <f t="shared" ref="E6" si="0">E7+E10+E14</f>
        <v>51484.7</v>
      </c>
      <c r="F6" s="11">
        <f>F7+F10+F14</f>
        <v>5493.1</v>
      </c>
      <c r="G6" s="20">
        <f t="shared" ref="G6:G40" si="1">F6/D6*100</f>
        <v>11.943702763113265</v>
      </c>
    </row>
    <row r="7" spans="2:7" x14ac:dyDescent="0.3">
      <c r="B7" s="18" t="s">
        <v>70</v>
      </c>
      <c r="C7" s="19" t="s">
        <v>69</v>
      </c>
      <c r="D7" s="11">
        <f t="shared" ref="D7:E7" si="2">D8+D9</f>
        <v>41898</v>
      </c>
      <c r="E7" s="11">
        <f t="shared" si="2"/>
        <v>47171</v>
      </c>
      <c r="F7" s="11">
        <f>F8+F9</f>
        <v>5273</v>
      </c>
      <c r="G7" s="20">
        <f t="shared" si="1"/>
        <v>12.585326268556971</v>
      </c>
    </row>
    <row r="8" spans="2:7" x14ac:dyDescent="0.3">
      <c r="B8" s="7" t="s">
        <v>68</v>
      </c>
      <c r="C8" s="5" t="s">
        <v>67</v>
      </c>
      <c r="D8" s="4">
        <v>41823</v>
      </c>
      <c r="E8" s="8">
        <v>47091</v>
      </c>
      <c r="F8" s="8">
        <f>E8-D8</f>
        <v>5268</v>
      </c>
      <c r="G8" s="22">
        <f t="shared" si="1"/>
        <v>12.595940032996197</v>
      </c>
    </row>
    <row r="9" spans="2:7" ht="37.5" x14ac:dyDescent="0.3">
      <c r="B9" s="7" t="s">
        <v>66</v>
      </c>
      <c r="C9" s="5" t="s">
        <v>65</v>
      </c>
      <c r="D9" s="4">
        <v>75</v>
      </c>
      <c r="E9" s="8">
        <v>80</v>
      </c>
      <c r="F9" s="8">
        <f>E9-D9</f>
        <v>5</v>
      </c>
      <c r="G9" s="22">
        <f t="shared" si="1"/>
        <v>6.666666666666667</v>
      </c>
    </row>
    <row r="10" spans="2:7" x14ac:dyDescent="0.3">
      <c r="B10" s="18" t="s">
        <v>64</v>
      </c>
      <c r="C10" s="19" t="s">
        <v>63</v>
      </c>
      <c r="D10" s="11">
        <f t="shared" ref="D10:F10" si="3">D11+D12+D13</f>
        <v>1941</v>
      </c>
      <c r="E10" s="11">
        <f t="shared" si="3"/>
        <v>2171</v>
      </c>
      <c r="F10" s="11">
        <f t="shared" si="3"/>
        <v>230</v>
      </c>
      <c r="G10" s="20">
        <f t="shared" si="1"/>
        <v>11.84956208140134</v>
      </c>
    </row>
    <row r="11" spans="2:7" x14ac:dyDescent="0.3">
      <c r="B11" s="7" t="s">
        <v>62</v>
      </c>
      <c r="C11" s="5" t="s">
        <v>61</v>
      </c>
      <c r="D11" s="4">
        <v>830</v>
      </c>
      <c r="E11" s="8">
        <v>830</v>
      </c>
      <c r="F11" s="8">
        <f>E11-D11</f>
        <v>0</v>
      </c>
      <c r="G11" s="22">
        <f t="shared" si="1"/>
        <v>0</v>
      </c>
    </row>
    <row r="12" spans="2:7" x14ac:dyDescent="0.3">
      <c r="B12" s="7" t="s">
        <v>60</v>
      </c>
      <c r="C12" s="5" t="s">
        <v>59</v>
      </c>
      <c r="D12" s="4">
        <v>21</v>
      </c>
      <c r="E12" s="8">
        <v>21</v>
      </c>
      <c r="F12" s="8">
        <f>E12-D12</f>
        <v>0</v>
      </c>
      <c r="G12" s="22">
        <f t="shared" si="1"/>
        <v>0</v>
      </c>
    </row>
    <row r="13" spans="2:7" x14ac:dyDescent="0.3">
      <c r="B13" s="7" t="s">
        <v>58</v>
      </c>
      <c r="C13" s="5" t="s">
        <v>57</v>
      </c>
      <c r="D13" s="4">
        <v>1090</v>
      </c>
      <c r="E13" s="8">
        <f>1100+220</f>
        <v>1320</v>
      </c>
      <c r="F13" s="8">
        <f>E13-D13</f>
        <v>230</v>
      </c>
      <c r="G13" s="22">
        <f t="shared" si="1"/>
        <v>21.100917431192663</v>
      </c>
    </row>
    <row r="14" spans="2:7" x14ac:dyDescent="0.3">
      <c r="B14" s="18" t="s">
        <v>56</v>
      </c>
      <c r="C14" s="19" t="s">
        <v>55</v>
      </c>
      <c r="D14" s="11">
        <f>D15+D16+D18+D17</f>
        <v>2152.6</v>
      </c>
      <c r="E14" s="11">
        <f t="shared" ref="E14:F14" si="4">E15+E16+E18+E17</f>
        <v>2142.6999999999998</v>
      </c>
      <c r="F14" s="11">
        <f t="shared" si="4"/>
        <v>-9.8999999999999986</v>
      </c>
      <c r="G14" s="20">
        <f t="shared" si="1"/>
        <v>-0.45990894731952048</v>
      </c>
    </row>
    <row r="15" spans="2:7" x14ac:dyDescent="0.3">
      <c r="B15" s="7" t="s">
        <v>54</v>
      </c>
      <c r="C15" s="5" t="s">
        <v>53</v>
      </c>
      <c r="D15" s="6">
        <v>130</v>
      </c>
      <c r="E15" s="10">
        <v>150</v>
      </c>
      <c r="F15" s="8">
        <f>E15-D15</f>
        <v>20</v>
      </c>
      <c r="G15" s="22">
        <f t="shared" si="1"/>
        <v>15.384615384615385</v>
      </c>
    </row>
    <row r="16" spans="2:7" x14ac:dyDescent="0.3">
      <c r="B16" s="7" t="s">
        <v>52</v>
      </c>
      <c r="C16" s="5" t="s">
        <v>51</v>
      </c>
      <c r="D16" s="6">
        <v>65</v>
      </c>
      <c r="E16" s="10">
        <v>55</v>
      </c>
      <c r="F16" s="8">
        <f>E16-D16</f>
        <v>-10</v>
      </c>
      <c r="G16" s="22">
        <f t="shared" si="1"/>
        <v>-15.384615384615385</v>
      </c>
    </row>
    <row r="17" spans="2:7" ht="37.5" x14ac:dyDescent="0.3">
      <c r="B17" s="7" t="s">
        <v>50</v>
      </c>
      <c r="C17" s="5" t="s">
        <v>78</v>
      </c>
      <c r="D17" s="6">
        <v>1920</v>
      </c>
      <c r="E17" s="10">
        <v>1900</v>
      </c>
      <c r="F17" s="8">
        <f>E17-D17</f>
        <v>-20</v>
      </c>
      <c r="G17" s="22">
        <f t="shared" si="1"/>
        <v>-1.0416666666666665</v>
      </c>
    </row>
    <row r="18" spans="2:7" x14ac:dyDescent="0.3">
      <c r="B18" s="7" t="s">
        <v>49</v>
      </c>
      <c r="C18" s="5" t="s">
        <v>48</v>
      </c>
      <c r="D18" s="6">
        <v>37.6</v>
      </c>
      <c r="E18" s="6">
        <v>37.700000000000003</v>
      </c>
      <c r="F18" s="8">
        <f>E18-D18</f>
        <v>0.10000000000000142</v>
      </c>
      <c r="G18" s="22">
        <f t="shared" si="1"/>
        <v>0.26595744680851441</v>
      </c>
    </row>
    <row r="19" spans="2:7" x14ac:dyDescent="0.3">
      <c r="B19" s="18" t="s">
        <v>47</v>
      </c>
      <c r="C19" s="19" t="s">
        <v>46</v>
      </c>
      <c r="D19" s="21">
        <f>D20+D24</f>
        <v>47430.7</v>
      </c>
      <c r="E19" s="21">
        <f>E20+E24</f>
        <v>45050</v>
      </c>
      <c r="F19" s="11">
        <f>F20+F21+F23+F22</f>
        <v>349.59999999999945</v>
      </c>
      <c r="G19" s="20">
        <f t="shared" si="1"/>
        <v>0.73707535414826153</v>
      </c>
    </row>
    <row r="20" spans="2:7" ht="37.5" x14ac:dyDescent="0.3">
      <c r="B20" s="7" t="s">
        <v>45</v>
      </c>
      <c r="C20" s="2" t="s">
        <v>77</v>
      </c>
      <c r="D20" s="1">
        <f>D22+D21+D23</f>
        <v>8584.5</v>
      </c>
      <c r="E20" s="4">
        <f>E22+E21+E23</f>
        <v>8759.2999999999993</v>
      </c>
      <c r="F20" s="4">
        <f>F22+F21+F23</f>
        <v>174.79999999999973</v>
      </c>
      <c r="G20" s="22">
        <f t="shared" si="1"/>
        <v>2.036228085502938</v>
      </c>
    </row>
    <row r="21" spans="2:7" x14ac:dyDescent="0.3">
      <c r="B21" s="7" t="s">
        <v>44</v>
      </c>
      <c r="C21" s="5" t="s">
        <v>90</v>
      </c>
      <c r="D21" s="1">
        <f>2553.6-611.4</f>
        <v>1942.1999999999998</v>
      </c>
      <c r="E21" s="8">
        <v>2194.4</v>
      </c>
      <c r="F21" s="24">
        <f t="shared" ref="F21:F29" si="5">E21-D21</f>
        <v>252.20000000000027</v>
      </c>
      <c r="G21" s="22">
        <f t="shared" si="1"/>
        <v>12.985274431057578</v>
      </c>
    </row>
    <row r="22" spans="2:7" x14ac:dyDescent="0.3">
      <c r="B22" s="7" t="s">
        <v>43</v>
      </c>
      <c r="C22" s="5" t="s">
        <v>91</v>
      </c>
      <c r="D22" s="4">
        <f>6831.2-688.9</f>
        <v>6142.3</v>
      </c>
      <c r="E22" s="8">
        <f>6434.9</f>
        <v>6434.9</v>
      </c>
      <c r="F22" s="8">
        <f t="shared" si="5"/>
        <v>292.59999999999945</v>
      </c>
      <c r="G22" s="22">
        <f t="shared" si="1"/>
        <v>4.7636878693648868</v>
      </c>
    </row>
    <row r="23" spans="2:7" x14ac:dyDescent="0.3">
      <c r="B23" s="7" t="s">
        <v>42</v>
      </c>
      <c r="C23" s="5" t="s">
        <v>92</v>
      </c>
      <c r="D23" s="4">
        <v>500</v>
      </c>
      <c r="E23" s="8">
        <v>130</v>
      </c>
      <c r="F23" s="8">
        <f t="shared" si="5"/>
        <v>-370</v>
      </c>
      <c r="G23" s="22">
        <f t="shared" si="1"/>
        <v>-74</v>
      </c>
    </row>
    <row r="24" spans="2:7" x14ac:dyDescent="0.3">
      <c r="B24" s="7" t="s">
        <v>81</v>
      </c>
      <c r="C24" s="5" t="s">
        <v>93</v>
      </c>
      <c r="D24" s="4">
        <f>D25+D26+D28+D29+D27</f>
        <v>38846.199999999997</v>
      </c>
      <c r="E24" s="4">
        <f>E25+E26+E28+E29+E27</f>
        <v>36290.699999999997</v>
      </c>
      <c r="F24" s="8">
        <f t="shared" si="5"/>
        <v>-2555.5</v>
      </c>
      <c r="G24" s="22">
        <f t="shared" si="1"/>
        <v>-6.5785070354371866</v>
      </c>
    </row>
    <row r="25" spans="2:7" ht="37.5" x14ac:dyDescent="0.3">
      <c r="B25" s="7" t="s">
        <v>41</v>
      </c>
      <c r="C25" s="5" t="s">
        <v>39</v>
      </c>
      <c r="D25" s="4">
        <f>7620.2-7.3-2.9</f>
        <v>7610</v>
      </c>
      <c r="E25" s="4">
        <v>8099</v>
      </c>
      <c r="F25" s="8">
        <f t="shared" si="5"/>
        <v>489</v>
      </c>
      <c r="G25" s="22">
        <f t="shared" si="1"/>
        <v>6.4257555847568995</v>
      </c>
    </row>
    <row r="26" spans="2:7" x14ac:dyDescent="0.3">
      <c r="B26" s="7" t="s">
        <v>40</v>
      </c>
      <c r="C26" s="5" t="s">
        <v>37</v>
      </c>
      <c r="D26" s="4">
        <v>20122.8</v>
      </c>
      <c r="E26" s="4">
        <v>23022.5</v>
      </c>
      <c r="F26" s="8">
        <f t="shared" si="5"/>
        <v>2899.7000000000007</v>
      </c>
      <c r="G26" s="22">
        <f t="shared" si="1"/>
        <v>14.410022462082816</v>
      </c>
    </row>
    <row r="27" spans="2:7" x14ac:dyDescent="0.3">
      <c r="B27" s="7" t="s">
        <v>38</v>
      </c>
      <c r="C27" s="5" t="s">
        <v>94</v>
      </c>
      <c r="D27" s="4">
        <f>6228.8+202+26.6</f>
        <v>6457.4000000000005</v>
      </c>
      <c r="E27" s="4">
        <f>5049.2</f>
        <v>5049.2</v>
      </c>
      <c r="F27" s="8">
        <f t="shared" si="5"/>
        <v>-1408.2000000000007</v>
      </c>
      <c r="G27" s="22">
        <f t="shared" si="1"/>
        <v>-21.807538637841866</v>
      </c>
    </row>
    <row r="28" spans="2:7" x14ac:dyDescent="0.3">
      <c r="B28" s="7" t="s">
        <v>36</v>
      </c>
      <c r="C28" s="5" t="s">
        <v>80</v>
      </c>
      <c r="D28" s="4">
        <v>500</v>
      </c>
      <c r="E28" s="4">
        <v>120</v>
      </c>
      <c r="F28" s="8">
        <f t="shared" si="5"/>
        <v>-380</v>
      </c>
      <c r="G28" s="22">
        <f t="shared" si="1"/>
        <v>-76</v>
      </c>
    </row>
    <row r="29" spans="2:7" ht="37.5" x14ac:dyDescent="0.3">
      <c r="B29" s="7" t="s">
        <v>35</v>
      </c>
      <c r="C29" s="5" t="s">
        <v>33</v>
      </c>
      <c r="D29" s="4">
        <v>4156</v>
      </c>
      <c r="E29" s="8"/>
      <c r="F29" s="8">
        <f t="shared" si="5"/>
        <v>-4156</v>
      </c>
      <c r="G29" s="22">
        <f t="shared" si="1"/>
        <v>-100</v>
      </c>
    </row>
    <row r="30" spans="2:7" x14ac:dyDescent="0.3">
      <c r="B30" s="18" t="s">
        <v>34</v>
      </c>
      <c r="C30" s="19" t="s">
        <v>31</v>
      </c>
      <c r="D30" s="11">
        <f t="shared" ref="D30" si="6">D31+D35+D39+D40+D42</f>
        <v>2586.1999999999998</v>
      </c>
      <c r="E30" s="11">
        <f>E31+E35+E39+E40+E42+E41</f>
        <v>3257.7</v>
      </c>
      <c r="F30" s="11">
        <f>F31+F35+F39+F40+F42+F41</f>
        <v>671.50000000000011</v>
      </c>
      <c r="G30" s="20">
        <f t="shared" si="1"/>
        <v>25.964735905962421</v>
      </c>
    </row>
    <row r="31" spans="2:7" x14ac:dyDescent="0.3">
      <c r="B31" s="7" t="s">
        <v>32</v>
      </c>
      <c r="C31" s="5" t="s">
        <v>29</v>
      </c>
      <c r="D31" s="4">
        <f>D32+D33+D34</f>
        <v>360</v>
      </c>
      <c r="E31" s="4">
        <f>E32+E33+E34</f>
        <v>381</v>
      </c>
      <c r="F31" s="4">
        <f>F32+F33+F34</f>
        <v>21</v>
      </c>
      <c r="G31" s="22">
        <f t="shared" si="1"/>
        <v>5.833333333333333</v>
      </c>
    </row>
    <row r="32" spans="2:7" ht="37.5" x14ac:dyDescent="0.3">
      <c r="B32" s="7" t="s">
        <v>30</v>
      </c>
      <c r="C32" s="5" t="s">
        <v>27</v>
      </c>
      <c r="D32" s="4">
        <v>220</v>
      </c>
      <c r="E32" s="8">
        <f>230+20</f>
        <v>250</v>
      </c>
      <c r="F32" s="8">
        <f>E32-D32</f>
        <v>30</v>
      </c>
      <c r="G32" s="22">
        <f t="shared" si="1"/>
        <v>13.636363636363635</v>
      </c>
    </row>
    <row r="33" spans="2:7" x14ac:dyDescent="0.3">
      <c r="B33" s="7" t="s">
        <v>28</v>
      </c>
      <c r="C33" s="5" t="s">
        <v>25</v>
      </c>
      <c r="D33" s="4">
        <v>52</v>
      </c>
      <c r="E33" s="8">
        <v>41</v>
      </c>
      <c r="F33" s="8">
        <f>E33-D33</f>
        <v>-11</v>
      </c>
      <c r="G33" s="22">
        <f t="shared" si="1"/>
        <v>-21.153846153846153</v>
      </c>
    </row>
    <row r="34" spans="2:7" x14ac:dyDescent="0.3">
      <c r="B34" s="7" t="s">
        <v>26</v>
      </c>
      <c r="C34" s="5" t="s">
        <v>23</v>
      </c>
      <c r="D34" s="4">
        <v>88</v>
      </c>
      <c r="E34" s="8">
        <v>90</v>
      </c>
      <c r="F34" s="8">
        <f>E34-D34</f>
        <v>2</v>
      </c>
      <c r="G34" s="22">
        <f t="shared" si="1"/>
        <v>2.2727272727272729</v>
      </c>
    </row>
    <row r="35" spans="2:7" x14ac:dyDescent="0.3">
      <c r="B35" s="7" t="s">
        <v>24</v>
      </c>
      <c r="C35" s="19" t="s">
        <v>21</v>
      </c>
      <c r="D35" s="11">
        <f>D36+D37+D38</f>
        <v>1997.1999999999998</v>
      </c>
      <c r="E35" s="11">
        <f>E36+E37+E38</f>
        <v>2437.6999999999998</v>
      </c>
      <c r="F35" s="11">
        <f t="shared" ref="F35" si="7">F36+F37+F38</f>
        <v>440.50000000000011</v>
      </c>
      <c r="G35" s="20">
        <f t="shared" si="1"/>
        <v>22.055878229521337</v>
      </c>
    </row>
    <row r="36" spans="2:7" x14ac:dyDescent="0.3">
      <c r="B36" s="7" t="s">
        <v>22</v>
      </c>
      <c r="C36" s="5" t="s">
        <v>19</v>
      </c>
      <c r="D36" s="4">
        <f>638.4+2.6</f>
        <v>641</v>
      </c>
      <c r="E36" s="8">
        <v>689.9</v>
      </c>
      <c r="F36" s="8">
        <f>E36-D36</f>
        <v>48.899999999999977</v>
      </c>
      <c r="G36" s="22">
        <f t="shared" si="1"/>
        <v>7.6287051482059249</v>
      </c>
    </row>
    <row r="37" spans="2:7" x14ac:dyDescent="0.3">
      <c r="B37" s="7" t="s">
        <v>20</v>
      </c>
      <c r="C37" s="5" t="s">
        <v>17</v>
      </c>
      <c r="D37" s="4">
        <f>256-0.2</f>
        <v>255.8</v>
      </c>
      <c r="E37" s="8">
        <f>264.8+127+1.5</f>
        <v>393.3</v>
      </c>
      <c r="F37" s="8">
        <f>E37-D37</f>
        <v>137.5</v>
      </c>
      <c r="G37" s="22">
        <f t="shared" si="1"/>
        <v>53.752931978107895</v>
      </c>
    </row>
    <row r="38" spans="2:7" ht="37.5" x14ac:dyDescent="0.3">
      <c r="B38" s="7" t="s">
        <v>18</v>
      </c>
      <c r="C38" s="5" t="s">
        <v>15</v>
      </c>
      <c r="D38" s="4">
        <f>1057.7+45.1-2.4</f>
        <v>1100.3999999999999</v>
      </c>
      <c r="E38" s="8">
        <f>1218.2+136.3</f>
        <v>1354.5</v>
      </c>
      <c r="F38" s="8">
        <f t="shared" ref="F38:F41" si="8">E38-D38</f>
        <v>254.10000000000014</v>
      </c>
      <c r="G38" s="22">
        <f t="shared" si="1"/>
        <v>23.091603053435129</v>
      </c>
    </row>
    <row r="39" spans="2:7" x14ac:dyDescent="0.3">
      <c r="B39" s="7" t="s">
        <v>16</v>
      </c>
      <c r="C39" s="5" t="s">
        <v>13</v>
      </c>
      <c r="D39" s="4">
        <v>14</v>
      </c>
      <c r="E39" s="8">
        <f>24+100</f>
        <v>124</v>
      </c>
      <c r="F39" s="8">
        <f t="shared" si="8"/>
        <v>110</v>
      </c>
      <c r="G39" s="22">
        <f t="shared" si="1"/>
        <v>785.71428571428567</v>
      </c>
    </row>
    <row r="40" spans="2:7" ht="37.5" x14ac:dyDescent="0.3">
      <c r="B40" s="7" t="s">
        <v>14</v>
      </c>
      <c r="C40" s="5" t="s">
        <v>89</v>
      </c>
      <c r="D40" s="4">
        <v>70</v>
      </c>
      <c r="E40" s="8">
        <f>70+30</f>
        <v>100</v>
      </c>
      <c r="F40" s="8">
        <f t="shared" si="8"/>
        <v>30</v>
      </c>
      <c r="G40" s="22">
        <f t="shared" si="1"/>
        <v>42.857142857142854</v>
      </c>
    </row>
    <row r="41" spans="2:7" x14ac:dyDescent="0.3">
      <c r="B41" s="7" t="s">
        <v>12</v>
      </c>
      <c r="C41" s="5" t="s">
        <v>82</v>
      </c>
      <c r="D41" s="4"/>
      <c r="E41" s="8">
        <v>60</v>
      </c>
      <c r="F41" s="8">
        <f t="shared" si="8"/>
        <v>60</v>
      </c>
      <c r="G41" s="22"/>
    </row>
    <row r="42" spans="2:7" ht="37.5" x14ac:dyDescent="0.3">
      <c r="B42" s="18" t="s">
        <v>11</v>
      </c>
      <c r="C42" s="19" t="s">
        <v>10</v>
      </c>
      <c r="D42" s="11">
        <f>D43+D44+D45</f>
        <v>145</v>
      </c>
      <c r="E42" s="11">
        <f>E43+E44+E45</f>
        <v>155</v>
      </c>
      <c r="F42" s="11">
        <f t="shared" ref="F42" si="9">F43+F44+F45</f>
        <v>10</v>
      </c>
      <c r="G42" s="20">
        <f t="shared" ref="G42:G49" si="10">F42/D42*100</f>
        <v>6.8965517241379306</v>
      </c>
    </row>
    <row r="43" spans="2:7" x14ac:dyDescent="0.3">
      <c r="B43" s="7" t="s">
        <v>9</v>
      </c>
      <c r="C43" s="5" t="s">
        <v>8</v>
      </c>
      <c r="D43" s="4">
        <v>85</v>
      </c>
      <c r="E43" s="8">
        <v>125</v>
      </c>
      <c r="F43" s="8">
        <f>E43-D43</f>
        <v>40</v>
      </c>
      <c r="G43" s="22">
        <f t="shared" si="10"/>
        <v>47.058823529411761</v>
      </c>
    </row>
    <row r="44" spans="2:7" x14ac:dyDescent="0.3">
      <c r="B44" s="7" t="s">
        <v>83</v>
      </c>
      <c r="C44" s="5" t="s">
        <v>7</v>
      </c>
      <c r="D44" s="3">
        <v>40</v>
      </c>
      <c r="E44" s="12"/>
      <c r="F44" s="8">
        <f>E44-D44</f>
        <v>-40</v>
      </c>
      <c r="G44" s="22">
        <f t="shared" si="10"/>
        <v>-100</v>
      </c>
    </row>
    <row r="45" spans="2:7" x14ac:dyDescent="0.3">
      <c r="B45" s="7" t="s">
        <v>84</v>
      </c>
      <c r="C45" s="5" t="s">
        <v>6</v>
      </c>
      <c r="D45" s="4">
        <v>20</v>
      </c>
      <c r="E45" s="8">
        <v>30</v>
      </c>
      <c r="F45" s="8">
        <f>E45-D45</f>
        <v>10</v>
      </c>
      <c r="G45" s="22">
        <f t="shared" si="10"/>
        <v>50</v>
      </c>
    </row>
    <row r="46" spans="2:7" x14ac:dyDescent="0.3">
      <c r="B46" s="18" t="s">
        <v>5</v>
      </c>
      <c r="C46" s="19" t="s">
        <v>85</v>
      </c>
      <c r="D46" s="11">
        <f>D30+D19+D6</f>
        <v>96008.5</v>
      </c>
      <c r="E46" s="11">
        <f>E30+E19+E6</f>
        <v>99792.4</v>
      </c>
      <c r="F46" s="11">
        <f>F30+F19+F6</f>
        <v>6514.2</v>
      </c>
      <c r="G46" s="20">
        <f t="shared" si="10"/>
        <v>6.7850242426451821</v>
      </c>
    </row>
    <row r="47" spans="2:7" x14ac:dyDescent="0.3">
      <c r="B47" s="7" t="s">
        <v>4</v>
      </c>
      <c r="C47" s="5" t="s">
        <v>3</v>
      </c>
      <c r="D47" s="4">
        <v>3100</v>
      </c>
      <c r="E47" s="8">
        <v>5300</v>
      </c>
      <c r="F47" s="8">
        <f>E47-D47</f>
        <v>2200</v>
      </c>
      <c r="G47" s="22">
        <f t="shared" si="10"/>
        <v>70.967741935483872</v>
      </c>
    </row>
    <row r="48" spans="2:7" x14ac:dyDescent="0.3">
      <c r="B48" s="7" t="s">
        <v>2</v>
      </c>
      <c r="C48" s="5" t="s">
        <v>88</v>
      </c>
      <c r="D48" s="1">
        <v>6277.7</v>
      </c>
      <c r="E48" s="1">
        <v>3358.0000000000005</v>
      </c>
      <c r="F48" s="8">
        <f>E48-D48</f>
        <v>-2919.6999999999994</v>
      </c>
      <c r="G48" s="22">
        <f t="shared" si="10"/>
        <v>-46.509071793809824</v>
      </c>
    </row>
    <row r="49" spans="2:7" x14ac:dyDescent="0.3">
      <c r="B49" s="18" t="s">
        <v>1</v>
      </c>
      <c r="C49" s="19" t="s">
        <v>0</v>
      </c>
      <c r="D49" s="21">
        <f>D46+D48+D47</f>
        <v>105386.2</v>
      </c>
      <c r="E49" s="21">
        <f>E46+E48+E47</f>
        <v>108450.4</v>
      </c>
      <c r="F49" s="9">
        <f>E49-D49</f>
        <v>3064.1999999999971</v>
      </c>
      <c r="G49" s="20">
        <f t="shared" si="10"/>
        <v>2.9075913165101284</v>
      </c>
    </row>
  </sheetData>
  <mergeCells count="1">
    <mergeCell ref="B3:G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 Kymantas</dc:creator>
  <cp:lastModifiedBy>Ignas Kymantas</cp:lastModifiedBy>
  <cp:lastPrinted>2026-01-11T15:41:35Z</cp:lastPrinted>
  <dcterms:created xsi:type="dcterms:W3CDTF">2024-01-02T08:36:38Z</dcterms:created>
  <dcterms:modified xsi:type="dcterms:W3CDTF">2026-01-12T08:59:21Z</dcterms:modified>
</cp:coreProperties>
</file>