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6.170\WinBiudz\FORMOS\2026 metai\2026 m. biudžetas\TSP\"/>
    </mc:Choice>
  </mc:AlternateContent>
  <xr:revisionPtr revIDLastSave="0" documentId="13_ncr:1_{A9879231-D7FC-4C39-8609-9CA8569F87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1 priedas" sheetId="3" r:id="rId1"/>
  </sheets>
  <definedNames>
    <definedName name="_xlnm.Print_Titles" localSheetId="0">'1.1 priedas'!$5:$7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3" l="1"/>
  <c r="D56" i="3"/>
  <c r="D38" i="3"/>
  <c r="D30" i="3"/>
  <c r="F44" i="3"/>
  <c r="E8" i="3"/>
  <c r="F28" i="3"/>
  <c r="E51" i="3"/>
  <c r="D51" i="3"/>
  <c r="F49" i="3"/>
  <c r="E49" i="3"/>
  <c r="D49" i="3"/>
  <c r="D47" i="3"/>
  <c r="F40" i="3"/>
  <c r="F38" i="3"/>
  <c r="E38" i="3"/>
  <c r="E36" i="3"/>
  <c r="D36" i="3"/>
  <c r="F34" i="3"/>
  <c r="F32" i="3"/>
  <c r="E32" i="3"/>
  <c r="F30" i="3"/>
  <c r="D26" i="3"/>
  <c r="F24" i="3"/>
  <c r="E24" i="3"/>
  <c r="F22" i="3"/>
  <c r="E22" i="3"/>
  <c r="F20" i="3"/>
  <c r="E20" i="3"/>
  <c r="F18" i="3"/>
  <c r="C18" i="3" s="1"/>
  <c r="E15" i="3"/>
  <c r="F12" i="3"/>
  <c r="E12" i="3"/>
  <c r="E10" i="3"/>
  <c r="G55" i="3"/>
  <c r="F55" i="3"/>
  <c r="E55" i="3"/>
  <c r="D55" i="3"/>
  <c r="C16" i="3"/>
  <c r="C46" i="3"/>
  <c r="E54" i="3" l="1"/>
  <c r="E56" i="3" s="1"/>
  <c r="F54" i="3"/>
  <c r="F56" i="3" s="1"/>
  <c r="C32" i="3"/>
  <c r="C33" i="3"/>
  <c r="C11" i="3"/>
  <c r="C53" i="3"/>
  <c r="C49" i="3"/>
  <c r="C50" i="3"/>
  <c r="C52" i="3"/>
  <c r="C51" i="3"/>
  <c r="C48" i="3"/>
  <c r="C45" i="3"/>
  <c r="C43" i="3"/>
  <c r="C41" i="3"/>
  <c r="C39" i="3"/>
  <c r="C37" i="3"/>
  <c r="C35" i="3"/>
  <c r="C31" i="3"/>
  <c r="C29" i="3"/>
  <c r="C27" i="3"/>
  <c r="C25" i="3"/>
  <c r="C23" i="3"/>
  <c r="C21" i="3"/>
  <c r="C19" i="3"/>
  <c r="C13" i="3"/>
  <c r="C9" i="3"/>
  <c r="C8" i="3"/>
  <c r="C10" i="3"/>
  <c r="C12" i="3"/>
  <c r="C14" i="3"/>
  <c r="C15" i="3"/>
  <c r="C17" i="3"/>
  <c r="C20" i="3"/>
  <c r="C22" i="3"/>
  <c r="C24" i="3"/>
  <c r="C26" i="3"/>
  <c r="C28" i="3"/>
  <c r="C30" i="3"/>
  <c r="C34" i="3"/>
  <c r="C36" i="3"/>
  <c r="C38" i="3"/>
  <c r="C40" i="3"/>
  <c r="C42" i="3"/>
  <c r="C44" i="3"/>
  <c r="C47" i="3"/>
  <c r="C55" i="3" l="1"/>
  <c r="C54" i="3"/>
  <c r="C56" i="3" l="1"/>
</calcChain>
</file>

<file path=xl/sharedStrings.xml><?xml version="1.0" encoding="utf-8"?>
<sst xmlns="http://schemas.openxmlformats.org/spreadsheetml/2006/main" count="107" uniqueCount="86">
  <si>
    <t>Asignavimų valdytojas</t>
  </si>
  <si>
    <t>Eil. Nr.</t>
  </si>
  <si>
    <t>Iš jų:</t>
  </si>
  <si>
    <t>Tauragės r. savivaldybės administracija</t>
  </si>
  <si>
    <t>Tauragės r. Skaudvilės gimnazija</t>
  </si>
  <si>
    <t>Tauragės r. Žygaičių gimnazija</t>
  </si>
  <si>
    <t>Tauragės Žalgirių gimnazija</t>
  </si>
  <si>
    <t>Tauragės Jovarų pagrindinė mokykla</t>
  </si>
  <si>
    <t>Tauragės Tarailių progimnazija</t>
  </si>
  <si>
    <t>Tauragės šeimos gerovės centras</t>
  </si>
  <si>
    <t>Tauragės sporto centras</t>
  </si>
  <si>
    <t>Lauksargių globos namai</t>
  </si>
  <si>
    <t>Tauragės meno mokykla</t>
  </si>
  <si>
    <t>Iš jų metų pradžios likučiai</t>
  </si>
  <si>
    <t>Pajamos iš viso</t>
  </si>
  <si>
    <t>Pajamos už prekes ir paslaugas</t>
  </si>
  <si>
    <t xml:space="preserve">Pajamos už patalpų nuomą </t>
  </si>
  <si>
    <t>1.</t>
  </si>
  <si>
    <t>Pajamos be likučių metų pradžioje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</si>
  <si>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</si>
  <si>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</si>
  <si>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</si>
  <si>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</si>
  <si>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</si>
  <si>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</si>
  <si>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</si>
  <si>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</si>
  <si>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</si>
  <si>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</si>
  <si>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</si>
  <si>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</si>
  <si>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</si>
  <si>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</si>
  <si>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</si>
  <si>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</si>
  <si>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</si>
  <si>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Tauragės ,,Versmės“ gimnazija</t>
  </si>
  <si>
    <t>Tauragės ,,Aušros“ progimnazija</t>
  </si>
  <si>
    <t>Tauragės ,,Šaltinio“ progimnazija</t>
  </si>
  <si>
    <t>Tauragės lopšelis-darželis ,,Ąžuoliukas“</t>
  </si>
  <si>
    <t>Tauragės lopšelis-darželis ,,Žvaigždutė“</t>
  </si>
  <si>
    <t>Tauragės lopšelis-darželis ,,Kodėlčius“</t>
  </si>
  <si>
    <t>Tauragės krašto muziejus „Santaka“</t>
  </si>
  <si>
    <t>Iš viso:</t>
  </si>
  <si>
    <t>24.1.</t>
  </si>
  <si>
    <t>23.1.</t>
  </si>
  <si>
    <t>22.1.</t>
  </si>
  <si>
    <t>1.1.</t>
  </si>
  <si>
    <t>10.1.</t>
  </si>
  <si>
    <t>11.1.</t>
  </si>
  <si>
    <t>13.1.</t>
  </si>
  <si>
    <t>15.1.</t>
  </si>
  <si>
    <t>16.1.</t>
  </si>
  <si>
    <t>17.1.</t>
  </si>
  <si>
    <t>18.1.</t>
  </si>
  <si>
    <t>19.1.</t>
  </si>
  <si>
    <t>20.1.</t>
  </si>
  <si>
    <t>Tauragės lopšelis-darželis ,,Pušelė''</t>
  </si>
  <si>
    <t xml:space="preserve">Tauragės kultūros centras   </t>
  </si>
  <si>
    <t xml:space="preserve">Tauragės švietimo centras </t>
  </si>
  <si>
    <t>Įmokos už išlaikymą švietimo, soc. apsaugos ir kitose įstaigose</t>
  </si>
  <si>
    <t>Tauragės Martyno Mažvydo progimnazija</t>
  </si>
  <si>
    <t>Tauragės r. ,,Karšuvos“ mokykla</t>
  </si>
  <si>
    <t>Skaudvilės kultūros centras</t>
  </si>
  <si>
    <t xml:space="preserve"> Tūkst. Eur</t>
  </si>
  <si>
    <t>Tauragės r. savivaldybės Birutės Baltrušaitytės viešoji biblioteka</t>
  </si>
  <si>
    <t>Tauragės rajono savivaldybės visuomenės sveikatos biuras</t>
  </si>
  <si>
    <t>Tauragės rajono savivaldybės biudžetinių įstaigų 2026 m. pajamos, gautos už teikiamas paslaugas</t>
  </si>
  <si>
    <t>2.</t>
  </si>
  <si>
    <t>2.1.</t>
  </si>
  <si>
    <t>3.</t>
  </si>
  <si>
    <t>3.1.</t>
  </si>
  <si>
    <t>4.</t>
  </si>
  <si>
    <t>5.</t>
  </si>
  <si>
    <t>5.1.</t>
  </si>
  <si>
    <t>6.</t>
  </si>
  <si>
    <t>7.</t>
  </si>
  <si>
    <t>7.1.</t>
  </si>
  <si>
    <t>8.</t>
  </si>
  <si>
    <t>8.1.</t>
  </si>
  <si>
    <t>9.</t>
  </si>
  <si>
    <t>9.1.</t>
  </si>
  <si>
    <t>12.1.</t>
  </si>
  <si>
    <t>14.1.</t>
  </si>
  <si>
    <t>26.1</t>
  </si>
  <si>
    <t>26.2.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</si>
</sst>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indexed="62"/>
      <name val="Calibri"/>
      <family val="2"/>
      <charset val="186"/>
    </font>
    <font>
      <sz val="10"/>
      <name val="Arial"/>
      <family val="2"/>
      <charset val="186"/>
    </font>
    <font>
      <b/>
      <sz val="14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i/>
      <sz val="12"/>
      <name val="Arial"/>
      <family val="2"/>
      <charset val="186"/>
    </font>
    <font>
      <b/>
      <i/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sz val="11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74">
    <xf numFmtId="0" fontId="0" fillId="0" borderId="0" xfId="0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2" fillId="3" borderId="13" xfId="2" applyFill="1" applyBorder="1" applyAlignment="1">
      <alignment horizontal="center" vertical="center"/>
    </xf>
    <xf numFmtId="0" fontId="2" fillId="3" borderId="13" xfId="2" applyFill="1" applyBorder="1" applyAlignment="1">
      <alignment horizontal="center" vertical="center" wrapText="1"/>
    </xf>
    <xf numFmtId="0" fontId="2" fillId="3" borderId="9" xfId="2" applyFill="1" applyBorder="1" applyAlignment="1">
      <alignment horizontal="center" vertical="center"/>
    </xf>
    <xf numFmtId="0" fontId="2" fillId="3" borderId="28" xfId="2" applyFill="1" applyBorder="1" applyAlignment="1">
      <alignment horizontal="center" vertical="center"/>
    </xf>
    <xf numFmtId="0" fontId="2" fillId="3" borderId="10" xfId="2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4" borderId="11" xfId="0" applyFont="1" applyFill="1" applyBorder="1" applyAlignment="1">
      <alignment horizontal="left" vertical="center" indent="1"/>
    </xf>
    <xf numFmtId="0" fontId="9" fillId="4" borderId="11" xfId="1" applyFont="1" applyFill="1" applyBorder="1" applyAlignment="1" applyProtection="1">
      <alignment horizontal="left" vertical="center" wrapText="1"/>
    </xf>
    <xf numFmtId="0" fontId="8" fillId="3" borderId="13" xfId="0" applyFont="1" applyFill="1" applyBorder="1" applyAlignment="1">
      <alignment horizontal="left" vertical="center" indent="1"/>
    </xf>
    <xf numFmtId="0" fontId="10" fillId="3" borderId="13" xfId="2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indent="1"/>
    </xf>
    <xf numFmtId="0" fontId="9" fillId="4" borderId="16" xfId="1" applyFont="1" applyFill="1" applyBorder="1" applyAlignment="1" applyProtection="1">
      <alignment horizontal="left" vertical="center" wrapText="1"/>
    </xf>
    <xf numFmtId="0" fontId="8" fillId="4" borderId="17" xfId="0" applyFont="1" applyFill="1" applyBorder="1" applyAlignment="1">
      <alignment horizontal="left" vertical="center" indent="1"/>
    </xf>
    <xf numFmtId="0" fontId="9" fillId="4" borderId="17" xfId="1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>
      <alignment horizontal="left" vertical="center" indent="1"/>
    </xf>
    <xf numFmtId="0" fontId="10" fillId="3" borderId="14" xfId="2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indent="1"/>
    </xf>
    <xf numFmtId="0" fontId="10" fillId="0" borderId="13" xfId="2" applyFont="1" applyBorder="1" applyAlignment="1">
      <alignment horizontal="left" vertical="center" wrapText="1"/>
    </xf>
    <xf numFmtId="0" fontId="9" fillId="4" borderId="26" xfId="2" applyFont="1" applyFill="1" applyBorder="1" applyAlignment="1">
      <alignment horizontal="left" vertical="center" wrapText="1"/>
    </xf>
    <xf numFmtId="0" fontId="8" fillId="5" borderId="11" xfId="2" applyFont="1" applyFill="1" applyBorder="1" applyAlignment="1">
      <alignment horizontal="left" vertical="center" wrapText="1" indent="1"/>
    </xf>
    <xf numFmtId="0" fontId="9" fillId="5" borderId="32" xfId="2" applyFont="1" applyFill="1" applyBorder="1" applyAlignment="1">
      <alignment horizontal="left" vertical="center" wrapText="1"/>
    </xf>
    <xf numFmtId="164" fontId="9" fillId="5" borderId="29" xfId="0" applyNumberFormat="1" applyFont="1" applyFill="1" applyBorder="1" applyAlignment="1">
      <alignment horizontal="center" vertical="center"/>
    </xf>
    <xf numFmtId="164" fontId="9" fillId="5" borderId="7" xfId="0" applyNumberFormat="1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left" vertical="center" wrapText="1" indent="1"/>
    </xf>
    <xf numFmtId="0" fontId="11" fillId="3" borderId="33" xfId="2" applyFont="1" applyFill="1" applyBorder="1" applyAlignment="1">
      <alignment horizontal="left" vertical="center" wrapText="1"/>
    </xf>
    <xf numFmtId="164" fontId="9" fillId="3" borderId="30" xfId="2" applyNumberFormat="1" applyFont="1" applyFill="1" applyBorder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164" fontId="9" fillId="3" borderId="5" xfId="2" applyNumberFormat="1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left" vertical="center" wrapText="1" indent="1"/>
    </xf>
    <xf numFmtId="0" fontId="11" fillId="3" borderId="27" xfId="2" applyFont="1" applyFill="1" applyBorder="1" applyAlignment="1">
      <alignment horizontal="left" vertical="center" wrapText="1"/>
    </xf>
    <xf numFmtId="164" fontId="9" fillId="3" borderId="31" xfId="2" applyNumberFormat="1" applyFont="1" applyFill="1" applyBorder="1" applyAlignment="1">
      <alignment horizontal="center" vertical="center"/>
    </xf>
    <xf numFmtId="164" fontId="9" fillId="3" borderId="28" xfId="2" applyNumberFormat="1" applyFont="1" applyFill="1" applyBorder="1" applyAlignment="1">
      <alignment horizontal="center" vertical="center"/>
    </xf>
    <xf numFmtId="164" fontId="9" fillId="3" borderId="1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164" fontId="8" fillId="4" borderId="11" xfId="1" applyNumberFormat="1" applyFont="1" applyFill="1" applyBorder="1" applyAlignment="1">
      <alignment horizontal="center" vertical="center"/>
    </xf>
    <xf numFmtId="164" fontId="8" fillId="4" borderId="19" xfId="1" applyNumberFormat="1" applyFont="1" applyFill="1" applyBorder="1" applyAlignment="1">
      <alignment horizontal="center" vertical="center"/>
    </xf>
    <xf numFmtId="164" fontId="8" fillId="4" borderId="8" xfId="1" applyNumberFormat="1" applyFont="1" applyFill="1" applyBorder="1" applyAlignment="1">
      <alignment horizontal="center" vertical="center"/>
    </xf>
    <xf numFmtId="164" fontId="8" fillId="3" borderId="13" xfId="1" applyNumberFormat="1" applyFont="1" applyFill="1" applyBorder="1" applyAlignment="1">
      <alignment horizontal="center" vertical="center"/>
    </xf>
    <xf numFmtId="164" fontId="8" fillId="3" borderId="20" xfId="1" applyNumberFormat="1" applyFont="1" applyFill="1" applyBorder="1" applyAlignment="1">
      <alignment horizontal="center" vertical="center"/>
    </xf>
    <xf numFmtId="164" fontId="8" fillId="3" borderId="10" xfId="1" applyNumberFormat="1" applyFont="1" applyFill="1" applyBorder="1" applyAlignment="1">
      <alignment horizontal="center" vertical="center"/>
    </xf>
    <xf numFmtId="164" fontId="8" fillId="3" borderId="14" xfId="1" applyNumberFormat="1" applyFont="1" applyFill="1" applyBorder="1" applyAlignment="1">
      <alignment horizontal="center" vertical="center"/>
    </xf>
    <xf numFmtId="164" fontId="8" fillId="3" borderId="23" xfId="1" applyNumberFormat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164" fontId="8" fillId="4" borderId="17" xfId="1" applyNumberFormat="1" applyFont="1" applyFill="1" applyBorder="1" applyAlignment="1">
      <alignment horizontal="center" vertical="center"/>
    </xf>
    <xf numFmtId="164" fontId="8" fillId="4" borderId="22" xfId="1" applyNumberFormat="1" applyFont="1" applyFill="1" applyBorder="1" applyAlignment="1">
      <alignment horizontal="center" vertical="center"/>
    </xf>
    <xf numFmtId="164" fontId="8" fillId="4" borderId="18" xfId="1" applyNumberFormat="1" applyFont="1" applyFill="1" applyBorder="1" applyAlignment="1">
      <alignment horizontal="center" vertical="center"/>
    </xf>
    <xf numFmtId="164" fontId="12" fillId="3" borderId="20" xfId="1" applyNumberFormat="1" applyFont="1" applyFill="1" applyBorder="1" applyAlignment="1">
      <alignment horizontal="center" vertical="center"/>
    </xf>
    <xf numFmtId="164" fontId="12" fillId="3" borderId="10" xfId="1" applyNumberFormat="1" applyFont="1" applyFill="1" applyBorder="1" applyAlignment="1">
      <alignment horizontal="center" vertical="center"/>
    </xf>
    <xf numFmtId="164" fontId="8" fillId="0" borderId="13" xfId="1" applyNumberFormat="1" applyFont="1" applyFill="1" applyBorder="1" applyAlignment="1">
      <alignment horizontal="center" vertical="center"/>
    </xf>
    <xf numFmtId="164" fontId="8" fillId="0" borderId="20" xfId="1" applyNumberFormat="1" applyFont="1" applyFill="1" applyBorder="1" applyAlignment="1">
      <alignment horizontal="center" vertical="center"/>
    </xf>
    <xf numFmtId="164" fontId="8" fillId="0" borderId="10" xfId="1" applyNumberFormat="1" applyFont="1" applyFill="1" applyBorder="1" applyAlignment="1">
      <alignment horizontal="center" vertical="center"/>
    </xf>
    <xf numFmtId="164" fontId="8" fillId="4" borderId="16" xfId="1" applyNumberFormat="1" applyFont="1" applyFill="1" applyBorder="1" applyAlignment="1">
      <alignment horizontal="center" vertical="center"/>
    </xf>
    <xf numFmtId="164" fontId="8" fillId="4" borderId="21" xfId="1" applyNumberFormat="1" applyFont="1" applyFill="1" applyBorder="1" applyAlignment="1">
      <alignment horizontal="center" vertical="center"/>
    </xf>
    <xf numFmtId="164" fontId="8" fillId="4" borderId="15" xfId="1" applyNumberFormat="1" applyFont="1" applyFill="1" applyBorder="1" applyAlignment="1">
      <alignment horizontal="center" vertical="center"/>
    </xf>
    <xf numFmtId="164" fontId="8" fillId="3" borderId="26" xfId="1" applyNumberFormat="1" applyFont="1" applyFill="1" applyBorder="1" applyAlignment="1">
      <alignment horizontal="center" vertical="center"/>
    </xf>
    <xf numFmtId="164" fontId="8" fillId="3" borderId="24" xfId="1" applyNumberFormat="1" applyFont="1" applyFill="1" applyBorder="1" applyAlignment="1">
      <alignment horizontal="center" vertical="center"/>
    </xf>
    <xf numFmtId="164" fontId="8" fillId="3" borderId="25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top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Įprastas" xfId="0" builtinId="0"/>
    <cellStyle name="Įvestis 2" xfId="1" xr:uid="{FE02D529-3571-4B9D-A3C8-DB0CFE786263}"/>
    <cellStyle name="Normal 3" xfId="2" xr:uid="{5E60C90A-A22B-4475-A8F4-5A77E1FA9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326F-4E49-46FC-95D3-26FBBCC39BE4}">
  <sheetPr>
    <pageSetUpPr fitToPage="1"/>
  </sheetPr>
  <dimension ref="A1:H56"/>
  <sheetViews>
    <sheetView showZeros="0" tabSelected="1" zoomScaleNormal="100" workbookViewId="0">
      <pane ySplit="7" topLeftCell="A8" activePane="bottomLeft" state="frozen"/>
      <selection pane="bottomLeft" activeCell="L11" sqref="L11"/>
    </sheetView>
  </sheetViews>
  <sheetFormatPr defaultColWidth="8.85546875" defaultRowHeight="14.25" x14ac:dyDescent="0.25"/>
  <cols>
    <col min="1" max="1" width="8.85546875" style="1"/>
    <col min="2" max="2" width="44.140625" style="2" customWidth="1"/>
    <col min="3" max="3" width="12.5703125" style="2" customWidth="1"/>
    <col min="4" max="4" width="12.42578125" style="2" customWidth="1"/>
    <col min="5" max="5" width="11.7109375" style="2" bestFit="1" customWidth="1"/>
    <col min="6" max="6" width="17.7109375" style="2" customWidth="1"/>
    <col min="7" max="7" width="10.28515625" style="2" customWidth="1"/>
    <col min="8" max="8" width="12.85546875" style="2" customWidth="1"/>
    <col min="9" max="9" width="11.7109375" style="2" customWidth="1"/>
    <col min="10" max="10" width="11.7109375" style="2" bestFit="1" customWidth="1"/>
    <col min="11" max="11" width="10.7109375" style="2" customWidth="1"/>
    <col min="12" max="12" width="12.140625" style="2" bestFit="1" customWidth="1"/>
    <col min="13" max="16384" width="8.85546875" style="2"/>
  </cols>
  <sheetData>
    <row r="1" spans="1:6" ht="61.15" customHeight="1" x14ac:dyDescent="0.25">
      <c r="D1" s="64"/>
      <c r="E1" s="64"/>
      <c r="F1" s="64"/>
    </row>
    <row r="3" spans="1:6" ht="34.9" customHeight="1" x14ac:dyDescent="0.25">
      <c r="A3" s="73" t="s">
        <v>67</v>
      </c>
      <c r="B3" s="73"/>
      <c r="C3" s="73"/>
      <c r="D3" s="73"/>
      <c r="E3" s="73"/>
      <c r="F3" s="73"/>
    </row>
    <row r="4" spans="1:6" ht="15" thickBot="1" x14ac:dyDescent="0.3">
      <c r="F4" s="38" t="s">
        <v>64</v>
      </c>
    </row>
    <row r="5" spans="1:6" ht="15" x14ac:dyDescent="0.25">
      <c r="A5" s="65" t="s">
        <v>1</v>
      </c>
      <c r="B5" s="67" t="s">
        <v>0</v>
      </c>
      <c r="C5" s="69" t="s">
        <v>14</v>
      </c>
      <c r="D5" s="71" t="s">
        <v>2</v>
      </c>
      <c r="E5" s="71"/>
      <c r="F5" s="72"/>
    </row>
    <row r="6" spans="1:6" ht="75" x14ac:dyDescent="0.25">
      <c r="A6" s="66"/>
      <c r="B6" s="68"/>
      <c r="C6" s="70"/>
      <c r="D6" s="3" t="s">
        <v>15</v>
      </c>
      <c r="E6" s="3" t="s">
        <v>16</v>
      </c>
      <c r="F6" s="4" t="s">
        <v>60</v>
      </c>
    </row>
    <row r="7" spans="1:6" s="10" customFormat="1" ht="13.5" thickBot="1" x14ac:dyDescent="0.3">
      <c r="A7" s="5">
        <v>1</v>
      </c>
      <c r="B7" s="6">
        <v>2</v>
      </c>
      <c r="C7" s="7">
        <v>3</v>
      </c>
      <c r="D7" s="8">
        <v>4</v>
      </c>
      <c r="E7" s="8">
        <v>5</v>
      </c>
      <c r="F7" s="9">
        <v>6</v>
      </c>
    </row>
    <row r="8" spans="1:6" ht="31.5" x14ac:dyDescent="0.25">
      <c r="A8" s="11" t="s">
        <v>17</v>
      </c>
      <c r="B8" s="12" t="s">
        <v>3</v>
      </c>
      <c r="C8" s="40">
        <f t="shared" ref="C8:C33" si="0">D8+E8+F8</f>
        <v>382.6</v>
      </c>
      <c r="D8" s="41"/>
      <c r="E8" s="41">
        <f>219+E9+127</f>
        <v>382.6</v>
      </c>
      <c r="F8" s="42"/>
    </row>
    <row r="9" spans="1:6" ht="15.75" thickBot="1" x14ac:dyDescent="0.3">
      <c r="A9" s="13" t="s">
        <v>47</v>
      </c>
      <c r="B9" s="14" t="s">
        <v>13</v>
      </c>
      <c r="C9" s="43">
        <f t="shared" si="0"/>
        <v>36.6</v>
      </c>
      <c r="D9" s="44"/>
      <c r="E9" s="44">
        <v>36.6</v>
      </c>
      <c r="F9" s="45"/>
    </row>
    <row r="10" spans="1:6" ht="15.75" x14ac:dyDescent="0.25">
      <c r="A10" s="11" t="s">
        <v>68</v>
      </c>
      <c r="B10" s="12" t="s">
        <v>36</v>
      </c>
      <c r="C10" s="40">
        <f t="shared" si="0"/>
        <v>3.2</v>
      </c>
      <c r="D10" s="41">
        <v>1</v>
      </c>
      <c r="E10" s="41">
        <f>2+E11</f>
        <v>2.2000000000000002</v>
      </c>
      <c r="F10" s="42"/>
    </row>
    <row r="11" spans="1:6" ht="15.75" thickBot="1" x14ac:dyDescent="0.3">
      <c r="A11" s="13" t="s">
        <v>69</v>
      </c>
      <c r="B11" s="14" t="s">
        <v>13</v>
      </c>
      <c r="C11" s="43">
        <f>D11+E11+F11</f>
        <v>0.2</v>
      </c>
      <c r="D11" s="44"/>
      <c r="E11" s="44">
        <v>0.2</v>
      </c>
      <c r="F11" s="45"/>
    </row>
    <row r="12" spans="1:6" ht="15.75" x14ac:dyDescent="0.25">
      <c r="A12" s="11" t="s">
        <v>70</v>
      </c>
      <c r="B12" s="12" t="s">
        <v>4</v>
      </c>
      <c r="C12" s="40">
        <f t="shared" si="0"/>
        <v>61.9</v>
      </c>
      <c r="D12" s="41"/>
      <c r="E12" s="41">
        <f>1+E13</f>
        <v>1.5</v>
      </c>
      <c r="F12" s="42">
        <f>55+F13</f>
        <v>60.4</v>
      </c>
    </row>
    <row r="13" spans="1:6" ht="15.75" thickBot="1" x14ac:dyDescent="0.3">
      <c r="A13" s="19" t="s">
        <v>71</v>
      </c>
      <c r="B13" s="20" t="s">
        <v>13</v>
      </c>
      <c r="C13" s="46">
        <f t="shared" si="0"/>
        <v>5.9</v>
      </c>
      <c r="D13" s="47"/>
      <c r="E13" s="47">
        <v>0.5</v>
      </c>
      <c r="F13" s="48">
        <v>5.4</v>
      </c>
    </row>
    <row r="14" spans="1:6" ht="16.5" thickBot="1" x14ac:dyDescent="0.3">
      <c r="A14" s="17" t="s">
        <v>72</v>
      </c>
      <c r="B14" s="18" t="s">
        <v>5</v>
      </c>
      <c r="C14" s="49">
        <f t="shared" si="0"/>
        <v>19.5</v>
      </c>
      <c r="D14" s="50"/>
      <c r="E14" s="50">
        <v>0.3</v>
      </c>
      <c r="F14" s="51">
        <v>19.2</v>
      </c>
    </row>
    <row r="15" spans="1:6" ht="15.75" x14ac:dyDescent="0.25">
      <c r="A15" s="11" t="s">
        <v>73</v>
      </c>
      <c r="B15" s="12" t="s">
        <v>6</v>
      </c>
      <c r="C15" s="40">
        <f t="shared" si="0"/>
        <v>3.2</v>
      </c>
      <c r="D15" s="41">
        <v>0.5</v>
      </c>
      <c r="E15" s="41">
        <f>2.5+E16</f>
        <v>2.7</v>
      </c>
      <c r="F15" s="42"/>
    </row>
    <row r="16" spans="1:6" ht="15.75" thickBot="1" x14ac:dyDescent="0.3">
      <c r="A16" s="13" t="s">
        <v>74</v>
      </c>
      <c r="B16" s="14" t="s">
        <v>13</v>
      </c>
      <c r="C16" s="43">
        <f t="shared" si="0"/>
        <v>0.2</v>
      </c>
      <c r="D16" s="44"/>
      <c r="E16" s="44">
        <v>0.2</v>
      </c>
      <c r="F16" s="45"/>
    </row>
    <row r="17" spans="1:7" ht="16.5" thickBot="1" x14ac:dyDescent="0.3">
      <c r="A17" s="11" t="s">
        <v>75</v>
      </c>
      <c r="B17" s="12" t="s">
        <v>37</v>
      </c>
      <c r="C17" s="40">
        <f t="shared" si="0"/>
        <v>14.3</v>
      </c>
      <c r="D17" s="41"/>
      <c r="E17" s="41">
        <v>2.5</v>
      </c>
      <c r="F17" s="42">
        <v>11.8</v>
      </c>
    </row>
    <row r="18" spans="1:7" ht="15.75" x14ac:dyDescent="0.25">
      <c r="A18" s="11" t="s">
        <v>76</v>
      </c>
      <c r="B18" s="12" t="s">
        <v>7</v>
      </c>
      <c r="C18" s="40">
        <f>D18+E18+F18</f>
        <v>43.3</v>
      </c>
      <c r="D18" s="41"/>
      <c r="E18" s="41">
        <v>2.5</v>
      </c>
      <c r="F18" s="42">
        <f>37.8+F19</f>
        <v>40.799999999999997</v>
      </c>
    </row>
    <row r="19" spans="1:7" ht="15.75" thickBot="1" x14ac:dyDescent="0.3">
      <c r="A19" s="13" t="s">
        <v>77</v>
      </c>
      <c r="B19" s="14" t="s">
        <v>13</v>
      </c>
      <c r="C19" s="43">
        <f t="shared" si="0"/>
        <v>3</v>
      </c>
      <c r="D19" s="44"/>
      <c r="E19" s="44"/>
      <c r="F19" s="45">
        <v>3</v>
      </c>
    </row>
    <row r="20" spans="1:7" ht="31.5" x14ac:dyDescent="0.25">
      <c r="A20" s="11" t="s">
        <v>78</v>
      </c>
      <c r="B20" s="12" t="s">
        <v>61</v>
      </c>
      <c r="C20" s="40">
        <f t="shared" si="0"/>
        <v>55.9</v>
      </c>
      <c r="D20" s="41"/>
      <c r="E20" s="41">
        <f>3.9+E21</f>
        <v>4.0999999999999996</v>
      </c>
      <c r="F20" s="42">
        <f>45+F21</f>
        <v>51.8</v>
      </c>
    </row>
    <row r="21" spans="1:7" ht="15.75" thickBot="1" x14ac:dyDescent="0.3">
      <c r="A21" s="13" t="s">
        <v>79</v>
      </c>
      <c r="B21" s="14" t="s">
        <v>13</v>
      </c>
      <c r="C21" s="43">
        <f t="shared" si="0"/>
        <v>7</v>
      </c>
      <c r="D21" s="44"/>
      <c r="E21" s="44">
        <v>0.2</v>
      </c>
      <c r="F21" s="45">
        <v>6.8</v>
      </c>
    </row>
    <row r="22" spans="1:7" ht="15.75" x14ac:dyDescent="0.25">
      <c r="A22" s="11" t="s">
        <v>80</v>
      </c>
      <c r="B22" s="12" t="s">
        <v>38</v>
      </c>
      <c r="C22" s="40">
        <f t="shared" si="0"/>
        <v>28.5</v>
      </c>
      <c r="D22" s="41"/>
      <c r="E22" s="41">
        <f>2+E23</f>
        <v>2.1</v>
      </c>
      <c r="F22" s="42">
        <f>26+F23</f>
        <v>26.4</v>
      </c>
    </row>
    <row r="23" spans="1:7" ht="15.75" thickBot="1" x14ac:dyDescent="0.3">
      <c r="A23" s="13" t="s">
        <v>81</v>
      </c>
      <c r="B23" s="14" t="s">
        <v>13</v>
      </c>
      <c r="C23" s="43">
        <f t="shared" si="0"/>
        <v>0.5</v>
      </c>
      <c r="D23" s="44"/>
      <c r="E23" s="44">
        <v>0.1</v>
      </c>
      <c r="F23" s="45">
        <v>0.4</v>
      </c>
    </row>
    <row r="24" spans="1:7" ht="15.75" x14ac:dyDescent="0.25">
      <c r="A24" s="11" t="s">
        <v>19</v>
      </c>
      <c r="B24" s="12" t="s">
        <v>8</v>
      </c>
      <c r="C24" s="40">
        <f t="shared" si="0"/>
        <v>42.6</v>
      </c>
      <c r="D24" s="41"/>
      <c r="E24" s="41">
        <f>3.6+E25</f>
        <v>5.5</v>
      </c>
      <c r="F24" s="42">
        <f>34.4+F25</f>
        <v>37.1</v>
      </c>
    </row>
    <row r="25" spans="1:7" ht="15.75" thickBot="1" x14ac:dyDescent="0.3">
      <c r="A25" s="13" t="s">
        <v>48</v>
      </c>
      <c r="B25" s="14" t="s">
        <v>13</v>
      </c>
      <c r="C25" s="43">
        <f t="shared" si="0"/>
        <v>4.5999999999999996</v>
      </c>
      <c r="D25" s="44"/>
      <c r="E25" s="44">
        <v>1.9</v>
      </c>
      <c r="F25" s="45">
        <v>2.7</v>
      </c>
    </row>
    <row r="26" spans="1:7" ht="15.75" x14ac:dyDescent="0.25">
      <c r="A26" s="11" t="s">
        <v>20</v>
      </c>
      <c r="B26" s="12" t="s">
        <v>59</v>
      </c>
      <c r="C26" s="40">
        <f t="shared" si="0"/>
        <v>9.1999999999999993</v>
      </c>
      <c r="D26" s="41">
        <f>4+D27</f>
        <v>9.1999999999999993</v>
      </c>
      <c r="E26" s="41"/>
      <c r="F26" s="42"/>
    </row>
    <row r="27" spans="1:7" ht="15.75" thickBot="1" x14ac:dyDescent="0.3">
      <c r="A27" s="13" t="s">
        <v>49</v>
      </c>
      <c r="B27" s="14" t="s">
        <v>13</v>
      </c>
      <c r="C27" s="43">
        <f t="shared" si="0"/>
        <v>5.2</v>
      </c>
      <c r="D27" s="44">
        <v>5.2</v>
      </c>
      <c r="E27" s="52">
        <v>0</v>
      </c>
      <c r="F27" s="53">
        <v>0</v>
      </c>
      <c r="G27" s="39"/>
    </row>
    <row r="28" spans="1:7" ht="31.5" x14ac:dyDescent="0.25">
      <c r="A28" s="11" t="s">
        <v>21</v>
      </c>
      <c r="B28" s="12" t="s">
        <v>39</v>
      </c>
      <c r="C28" s="40">
        <f t="shared" si="0"/>
        <v>151.4</v>
      </c>
      <c r="D28" s="41"/>
      <c r="E28" s="41">
        <v>1</v>
      </c>
      <c r="F28" s="42">
        <f>145.4+F29</f>
        <v>150.4</v>
      </c>
    </row>
    <row r="29" spans="1:7" ht="15.75" thickBot="1" x14ac:dyDescent="0.3">
      <c r="A29" s="13" t="s">
        <v>82</v>
      </c>
      <c r="B29" s="14" t="s">
        <v>13</v>
      </c>
      <c r="C29" s="43">
        <f t="shared" si="0"/>
        <v>5</v>
      </c>
      <c r="D29" s="44"/>
      <c r="E29" s="44"/>
      <c r="F29" s="45">
        <v>5</v>
      </c>
    </row>
    <row r="30" spans="1:7" ht="15.75" x14ac:dyDescent="0.25">
      <c r="A30" s="11" t="s">
        <v>22</v>
      </c>
      <c r="B30" s="12" t="s">
        <v>9</v>
      </c>
      <c r="C30" s="40">
        <f t="shared" si="0"/>
        <v>215.39999999999998</v>
      </c>
      <c r="D30" s="41">
        <f>135+D31+2.5</f>
        <v>199.2</v>
      </c>
      <c r="E30" s="41"/>
      <c r="F30" s="42">
        <f>11+F31</f>
        <v>16.2</v>
      </c>
    </row>
    <row r="31" spans="1:7" ht="15.75" thickBot="1" x14ac:dyDescent="0.3">
      <c r="A31" s="19" t="s">
        <v>50</v>
      </c>
      <c r="B31" s="20" t="s">
        <v>13</v>
      </c>
      <c r="C31" s="46">
        <f t="shared" si="0"/>
        <v>66.900000000000006</v>
      </c>
      <c r="D31" s="47">
        <v>61.7</v>
      </c>
      <c r="E31" s="47"/>
      <c r="F31" s="48">
        <v>5.2</v>
      </c>
      <c r="G31" s="39"/>
    </row>
    <row r="32" spans="1:7" ht="15.75" x14ac:dyDescent="0.25">
      <c r="A32" s="11" t="s">
        <v>23</v>
      </c>
      <c r="B32" s="12" t="s">
        <v>57</v>
      </c>
      <c r="C32" s="40">
        <f>D32+E32+F32</f>
        <v>114.9</v>
      </c>
      <c r="D32" s="41"/>
      <c r="E32" s="41">
        <f>1.1+E33</f>
        <v>4.4000000000000004</v>
      </c>
      <c r="F32" s="42">
        <f>93.8+F33</f>
        <v>110.5</v>
      </c>
    </row>
    <row r="33" spans="1:7" ht="15.75" thickBot="1" x14ac:dyDescent="0.3">
      <c r="A33" s="13" t="s">
        <v>83</v>
      </c>
      <c r="B33" s="14" t="s">
        <v>13</v>
      </c>
      <c r="C33" s="43">
        <f t="shared" si="0"/>
        <v>20</v>
      </c>
      <c r="D33" s="44"/>
      <c r="E33" s="44">
        <v>3.3</v>
      </c>
      <c r="F33" s="45">
        <v>16.7</v>
      </c>
      <c r="G33" s="39"/>
    </row>
    <row r="34" spans="1:7" ht="36.75" customHeight="1" x14ac:dyDescent="0.25">
      <c r="A34" s="11" t="s">
        <v>24</v>
      </c>
      <c r="B34" s="12" t="s">
        <v>40</v>
      </c>
      <c r="C34" s="40">
        <f t="shared" ref="C34:C45" si="1">D34+E34+F34</f>
        <v>142.30000000000001</v>
      </c>
      <c r="D34" s="41"/>
      <c r="E34" s="41"/>
      <c r="F34" s="42">
        <f>131.8+F35</f>
        <v>142.30000000000001</v>
      </c>
    </row>
    <row r="35" spans="1:7" ht="15.75" thickBot="1" x14ac:dyDescent="0.3">
      <c r="A35" s="13" t="s">
        <v>51</v>
      </c>
      <c r="B35" s="14" t="s">
        <v>13</v>
      </c>
      <c r="C35" s="43">
        <f t="shared" si="1"/>
        <v>10.5</v>
      </c>
      <c r="D35" s="44"/>
      <c r="E35" s="44"/>
      <c r="F35" s="45">
        <v>10.5</v>
      </c>
    </row>
    <row r="36" spans="1:7" ht="31.5" x14ac:dyDescent="0.25">
      <c r="A36" s="11" t="s">
        <v>25</v>
      </c>
      <c r="B36" s="12" t="s">
        <v>65</v>
      </c>
      <c r="C36" s="40">
        <f t="shared" si="1"/>
        <v>5.8</v>
      </c>
      <c r="D36" s="41">
        <f>3+D37</f>
        <v>4.5999999999999996</v>
      </c>
      <c r="E36" s="41">
        <f>0.5+E37</f>
        <v>1.2</v>
      </c>
      <c r="F36" s="42"/>
    </row>
    <row r="37" spans="1:7" ht="15.75" thickBot="1" x14ac:dyDescent="0.3">
      <c r="A37" s="13" t="s">
        <v>52</v>
      </c>
      <c r="B37" s="14" t="s">
        <v>13</v>
      </c>
      <c r="C37" s="43">
        <f t="shared" si="1"/>
        <v>2.2999999999999998</v>
      </c>
      <c r="D37" s="44">
        <v>1.6</v>
      </c>
      <c r="E37" s="44">
        <v>0.7</v>
      </c>
      <c r="F37" s="45"/>
    </row>
    <row r="38" spans="1:7" ht="15.75" x14ac:dyDescent="0.25">
      <c r="A38" s="11" t="s">
        <v>26</v>
      </c>
      <c r="B38" s="12" t="s">
        <v>10</v>
      </c>
      <c r="C38" s="40">
        <f t="shared" si="1"/>
        <v>517.70000000000005</v>
      </c>
      <c r="D38" s="41">
        <f>452.8+D39</f>
        <v>467.90000000000003</v>
      </c>
      <c r="E38" s="41">
        <f>16+E39</f>
        <v>16.2</v>
      </c>
      <c r="F38" s="42">
        <f>30+F39</f>
        <v>33.6</v>
      </c>
    </row>
    <row r="39" spans="1:7" ht="15.75" thickBot="1" x14ac:dyDescent="0.3">
      <c r="A39" s="13" t="s">
        <v>53</v>
      </c>
      <c r="B39" s="14" t="s">
        <v>13</v>
      </c>
      <c r="C39" s="43">
        <f t="shared" si="1"/>
        <v>18.899999999999999</v>
      </c>
      <c r="D39" s="44">
        <v>15.1</v>
      </c>
      <c r="E39" s="44">
        <v>0.2</v>
      </c>
      <c r="F39" s="45">
        <v>3.6</v>
      </c>
    </row>
    <row r="40" spans="1:7" ht="15.75" x14ac:dyDescent="0.25">
      <c r="A40" s="11" t="s">
        <v>27</v>
      </c>
      <c r="B40" s="18" t="s">
        <v>11</v>
      </c>
      <c r="C40" s="40">
        <f t="shared" si="1"/>
        <v>505.9</v>
      </c>
      <c r="D40" s="41"/>
      <c r="E40" s="41"/>
      <c r="F40" s="42">
        <f>470+F41</f>
        <v>505.9</v>
      </c>
    </row>
    <row r="41" spans="1:7" ht="15.75" thickBot="1" x14ac:dyDescent="0.3">
      <c r="A41" s="21" t="s">
        <v>54</v>
      </c>
      <c r="B41" s="22" t="s">
        <v>13</v>
      </c>
      <c r="C41" s="54">
        <f t="shared" si="1"/>
        <v>35.9</v>
      </c>
      <c r="D41" s="55"/>
      <c r="E41" s="55"/>
      <c r="F41" s="56">
        <v>35.9</v>
      </c>
    </row>
    <row r="42" spans="1:7" ht="15.75" x14ac:dyDescent="0.25">
      <c r="A42" s="17" t="s">
        <v>28</v>
      </c>
      <c r="B42" s="23" t="s">
        <v>62</v>
      </c>
      <c r="C42" s="49">
        <f t="shared" si="1"/>
        <v>0.5</v>
      </c>
      <c r="D42" s="50"/>
      <c r="E42" s="50"/>
      <c r="F42" s="51">
        <v>0.5</v>
      </c>
    </row>
    <row r="43" spans="1:7" ht="15.75" thickBot="1" x14ac:dyDescent="0.3">
      <c r="A43" s="13" t="s">
        <v>55</v>
      </c>
      <c r="B43" s="14" t="s">
        <v>13</v>
      </c>
      <c r="C43" s="43">
        <f t="shared" si="1"/>
        <v>0</v>
      </c>
      <c r="D43" s="44"/>
      <c r="E43" s="44"/>
      <c r="F43" s="45"/>
    </row>
    <row r="44" spans="1:7" ht="31.5" x14ac:dyDescent="0.25">
      <c r="A44" s="11" t="s">
        <v>29</v>
      </c>
      <c r="B44" s="12" t="s">
        <v>41</v>
      </c>
      <c r="C44" s="40">
        <f t="shared" si="1"/>
        <v>151.5</v>
      </c>
      <c r="D44" s="50"/>
      <c r="E44" s="50">
        <v>1</v>
      </c>
      <c r="F44" s="51">
        <f>144.8+F45</f>
        <v>150.5</v>
      </c>
    </row>
    <row r="45" spans="1:7" ht="15.75" thickBot="1" x14ac:dyDescent="0.3">
      <c r="A45" s="13" t="s">
        <v>56</v>
      </c>
      <c r="B45" s="14" t="s">
        <v>13</v>
      </c>
      <c r="C45" s="43">
        <f t="shared" si="1"/>
        <v>5.7</v>
      </c>
      <c r="D45" s="44"/>
      <c r="E45" s="44"/>
      <c r="F45" s="45">
        <v>5.7</v>
      </c>
    </row>
    <row r="46" spans="1:7" ht="16.5" thickBot="1" x14ac:dyDescent="0.3">
      <c r="A46" s="15" t="s">
        <v>30</v>
      </c>
      <c r="B46" s="16" t="s">
        <v>42</v>
      </c>
      <c r="C46" s="57">
        <f>+D46+E46+F46</f>
        <v>10</v>
      </c>
      <c r="D46" s="58">
        <v>10</v>
      </c>
      <c r="E46" s="58"/>
      <c r="F46" s="59"/>
    </row>
    <row r="47" spans="1:7" ht="31.5" x14ac:dyDescent="0.25">
      <c r="A47" s="11" t="s">
        <v>31</v>
      </c>
      <c r="B47" s="12" t="s">
        <v>66</v>
      </c>
      <c r="C47" s="40">
        <f t="shared" ref="C47:C53" si="2">D47+E47+F47</f>
        <v>18.7</v>
      </c>
      <c r="D47" s="41">
        <f>5+D48</f>
        <v>18.7</v>
      </c>
      <c r="E47" s="41"/>
      <c r="F47" s="42"/>
    </row>
    <row r="48" spans="1:7" ht="15.75" thickBot="1" x14ac:dyDescent="0.3">
      <c r="A48" s="13" t="s">
        <v>46</v>
      </c>
      <c r="B48" s="14" t="s">
        <v>13</v>
      </c>
      <c r="C48" s="43">
        <f t="shared" si="2"/>
        <v>13.7</v>
      </c>
      <c r="D48" s="44">
        <v>13.7</v>
      </c>
      <c r="E48" s="44"/>
      <c r="F48" s="45"/>
    </row>
    <row r="49" spans="1:8" ht="15.75" x14ac:dyDescent="0.25">
      <c r="A49" s="11" t="s">
        <v>32</v>
      </c>
      <c r="B49" s="12" t="s">
        <v>12</v>
      </c>
      <c r="C49" s="40">
        <f t="shared" si="2"/>
        <v>118.2</v>
      </c>
      <c r="D49" s="41">
        <f>4.5+D50</f>
        <v>5.4</v>
      </c>
      <c r="E49" s="41">
        <f>4.5+E50</f>
        <v>5.3</v>
      </c>
      <c r="F49" s="42">
        <f>98+F50</f>
        <v>107.5</v>
      </c>
    </row>
    <row r="50" spans="1:8" ht="15.75" thickBot="1" x14ac:dyDescent="0.3">
      <c r="A50" s="13" t="s">
        <v>45</v>
      </c>
      <c r="B50" s="14" t="s">
        <v>13</v>
      </c>
      <c r="C50" s="60">
        <f t="shared" si="2"/>
        <v>11.2</v>
      </c>
      <c r="D50" s="61">
        <v>0.9</v>
      </c>
      <c r="E50" s="61">
        <v>0.8</v>
      </c>
      <c r="F50" s="62">
        <v>9.5</v>
      </c>
    </row>
    <row r="51" spans="1:8" ht="15.75" x14ac:dyDescent="0.25">
      <c r="A51" s="11" t="s">
        <v>33</v>
      </c>
      <c r="B51" s="12" t="s">
        <v>58</v>
      </c>
      <c r="C51" s="40">
        <f t="shared" si="2"/>
        <v>92.2</v>
      </c>
      <c r="D51" s="41">
        <f>69.4+D52</f>
        <v>83.9</v>
      </c>
      <c r="E51" s="41">
        <f>2.9+E52</f>
        <v>8.3000000000000007</v>
      </c>
      <c r="F51" s="42"/>
    </row>
    <row r="52" spans="1:8" ht="15.75" thickBot="1" x14ac:dyDescent="0.3">
      <c r="A52" s="13" t="s">
        <v>44</v>
      </c>
      <c r="B52" s="14" t="s">
        <v>13</v>
      </c>
      <c r="C52" s="43">
        <f t="shared" si="2"/>
        <v>19.899999999999999</v>
      </c>
      <c r="D52" s="44">
        <v>14.5</v>
      </c>
      <c r="E52" s="44">
        <v>5.4</v>
      </c>
      <c r="F52" s="45"/>
    </row>
    <row r="53" spans="1:8" ht="17.45" customHeight="1" thickBot="1" x14ac:dyDescent="0.3">
      <c r="A53" s="11" t="s">
        <v>34</v>
      </c>
      <c r="B53" s="12" t="s">
        <v>63</v>
      </c>
      <c r="C53" s="40">
        <f t="shared" si="2"/>
        <v>5</v>
      </c>
      <c r="D53" s="41">
        <v>5</v>
      </c>
      <c r="E53" s="41"/>
      <c r="F53" s="42"/>
    </row>
    <row r="54" spans="1:8" ht="15.75" x14ac:dyDescent="0.25">
      <c r="A54" s="24" t="s">
        <v>35</v>
      </c>
      <c r="B54" s="25" t="s">
        <v>43</v>
      </c>
      <c r="C54" s="26">
        <f>C51+C47+C46+C44+C42+C40+C38+C36+C34+C32+C30+C28+C26+C24+C22+C20+C18+C17+C15+C14+C12+C10+C8+C49+C53</f>
        <v>2713.7</v>
      </c>
      <c r="D54" s="27">
        <f>D51+D47+D46+D44+D42+D40+D38+D36+D34+D32+D30+D28+D26+D24+D22+D20+D18+D17+D15+D14+D12+D10+D8+D49+D53</f>
        <v>805.4</v>
      </c>
      <c r="E54" s="27">
        <f>E51+E47+E46+E44+E42+E40+E38+E36+E34+E32+E30+E28+E26+E24+E22+E20+E18+E17+E15+E14+E12+E10+E8+E49+E53</f>
        <v>443.40000000000003</v>
      </c>
      <c r="F54" s="27">
        <f>F51+F47+F46+F44+F42+F40+F38+F36+F34+F32+F30+F28+F26+F24+F22+F20+F18+F17+F15+F14+F12+F10+F8+F49+F53</f>
        <v>1464.9</v>
      </c>
    </row>
    <row r="55" spans="1:8" ht="15.75" x14ac:dyDescent="0.25">
      <c r="A55" s="28" t="s">
        <v>84</v>
      </c>
      <c r="B55" s="29" t="s">
        <v>13</v>
      </c>
      <c r="C55" s="30">
        <f>C52+C48+C45+C41+C39+C37+C35+C33+C31+C29+C27+C25+C23+C21+C19+C16+C13+C11+C9+C43+C50</f>
        <v>273.2</v>
      </c>
      <c r="D55" s="31">
        <f>D52+D48+D45+D41+D39+D37+D35+D33+D31+D29+D27+D25+D23+D21+D19+D16+D13+D11+D9+D43+D50</f>
        <v>112.7</v>
      </c>
      <c r="E55" s="31">
        <f>E52+E48+E45+E41+E39+E37+E35+E33+E31+E29+E27+E25+E23+E21+E19+E16+E13+E11+E9+E43+E50</f>
        <v>50.099999999999994</v>
      </c>
      <c r="F55" s="32">
        <f>F52+F48+F45+F41+F39+F37+F35+F33+F31+F29+F27+F25+F23+F21+F19+F16+F13+F11+F9+F43+F50</f>
        <v>110.40000000000002</v>
      </c>
      <c r="G55" s="2">
        <f>G27+G31+G33+G9</f>
        <v>0</v>
      </c>
      <c r="H55" s="63"/>
    </row>
    <row r="56" spans="1:8" ht="16.5" thickBot="1" x14ac:dyDescent="0.3">
      <c r="A56" s="33" t="s">
        <v>85</v>
      </c>
      <c r="B56" s="34" t="s">
        <v>18</v>
      </c>
      <c r="C56" s="35">
        <f>C54-C55</f>
        <v>2440.5</v>
      </c>
      <c r="D56" s="36">
        <f>D54-D55</f>
        <v>692.69999999999993</v>
      </c>
      <c r="E56" s="36">
        <f t="shared" ref="E56" si="3">E54-E55</f>
        <v>393.30000000000007</v>
      </c>
      <c r="F56" s="37">
        <f>F54-F55</f>
        <v>1354.5</v>
      </c>
    </row>
  </sheetData>
  <mergeCells count="6">
    <mergeCell ref="D1:F1"/>
    <mergeCell ref="A5:A6"/>
    <mergeCell ref="B5:B6"/>
    <mergeCell ref="C5:C6"/>
    <mergeCell ref="D5:F5"/>
    <mergeCell ref="A3:F3"/>
  </mergeCells>
  <pageMargins left="1.1811023622047245" right="0.39370078740157483" top="0.78740157480314965" bottom="0.78740157480314965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1.1 priedas</vt:lpstr>
      <vt:lpstr>'1.1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Mėlinauskienė</dc:creator>
  <cp:lastModifiedBy>Ignas Kymantas</cp:lastModifiedBy>
  <cp:lastPrinted>2025-01-23T09:22:48Z</cp:lastPrinted>
  <dcterms:created xsi:type="dcterms:W3CDTF">2015-06-05T18:19:34Z</dcterms:created>
  <dcterms:modified xsi:type="dcterms:W3CDTF">2026-01-26T08:30:00Z</dcterms:modified>
</cp:coreProperties>
</file>